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wiplan10.sharepoint.com/sites/Projets_Awiplan/F375/AwiplanExt-Referentiel/Rendus/Tableurs/"/>
    </mc:Choice>
  </mc:AlternateContent>
  <xr:revisionPtr revIDLastSave="88" documentId="8_{B6DB7AD6-C85C-4A5A-8939-14DE23BA625F}" xr6:coauthVersionLast="47" xr6:coauthVersionMax="47" xr10:uidLastSave="{E6789BE0-2FE8-4A7F-BD46-F0F3EC8846D5}"/>
  <bookViews>
    <workbookView xWindow="-108" yWindow="-108" windowWidth="23256" windowHeight="12576" xr2:uid="{A0CD946F-2E36-4A06-BACB-E73B95908D2D}"/>
  </bookViews>
  <sheets>
    <sheet name="Analyse" sheetId="1" r:id="rId1"/>
  </sheets>
  <externalReferences>
    <externalReference r:id="rId2"/>
  </externalReferences>
  <definedNames>
    <definedName name="_xlnm._FilterDatabase" localSheetId="0" hidden="1">Analyse!$A$138:$D$153</definedName>
    <definedName name="Amort">[1]Nomenclature!$E$4</definedName>
    <definedName name="Amort_extrac">[1]Nomenclature!$E$3</definedName>
    <definedName name="Annee">'[1]2 - Matrice finale'!$D$1</definedName>
    <definedName name="Att_charge">[1]Nomenclature!$E$5</definedName>
    <definedName name="Att_produit">[1]Nomenclature!$E$6</definedName>
    <definedName name="CODE">'[1]4 - Codes matrice'!$A$4:$A$99</definedName>
    <definedName name="CODE_1">'[1]4 - Codes matrice'!$A$4</definedName>
    <definedName name="Colonnes">[1]!Tbl_Colonnes[Colonnes]</definedName>
    <definedName name="Depenses">[1]Nomenclature!$G$2:$G$7</definedName>
    <definedName name="duree_amort">'[1]6 - Amortissements et reprises'!$F$3</definedName>
    <definedName name="Incorp">[1]Nomenclature!$E$1</definedName>
    <definedName name="Interet">[1]Nomenclature!$E$10</definedName>
    <definedName name="Lignes">[1]!Tbl_Charges[Charges]</definedName>
    <definedName name="Lignes_sinoe">'[1]2 - Matrice finale'!$A$5:$A$54</definedName>
    <definedName name="Non_incorp">[1]Nomenclature!$E$2</definedName>
    <definedName name="Recettes">[1]Nomenclature!$I$2:$I$6</definedName>
    <definedName name="Repart_lignes">'[1]2 - Matrice finale'!$A$54</definedName>
    <definedName name="Reprise">[1]Nomenclature!$E$8</definedName>
    <definedName name="Reprise_extrac">[1]Nomenclature!$E$7</definedName>
    <definedName name="Supplétif">[1]Nomenclature!$E$9</definedName>
    <definedName name="Total">'[1]4 - Clé SALAIRES'!$BA$77</definedName>
    <definedName name="Total_charges">'[1]2 - Matrice finale'!$AA$23</definedName>
    <definedName name="Total_contributions">'[1]2 - Matrice finale'!$AA$42</definedName>
    <definedName name="Total_produits">'[1]2 - Matrice finale'!$AA$34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9" i="1" l="1"/>
  <c r="K338" i="1"/>
  <c r="K337" i="1"/>
  <c r="K336" i="1"/>
  <c r="K335" i="1"/>
  <c r="I339" i="1"/>
  <c r="I338" i="1"/>
  <c r="I337" i="1"/>
  <c r="I336" i="1"/>
  <c r="I335" i="1"/>
  <c r="B350" i="1" l="1"/>
  <c r="K355" i="1" l="1"/>
  <c r="I355" i="1"/>
  <c r="H355" i="1"/>
  <c r="A355" i="1"/>
  <c r="K354" i="1"/>
  <c r="I354" i="1"/>
  <c r="H354" i="1"/>
  <c r="A354" i="1"/>
  <c r="K353" i="1"/>
  <c r="I353" i="1"/>
  <c r="H353" i="1"/>
  <c r="B353" i="1"/>
  <c r="A353" i="1"/>
  <c r="K352" i="1"/>
  <c r="I352" i="1"/>
  <c r="H352" i="1"/>
  <c r="A352" i="1"/>
  <c r="K351" i="1"/>
  <c r="I351" i="1"/>
  <c r="H351" i="1"/>
  <c r="G248" i="1" s="1"/>
  <c r="G250" i="1" s="1"/>
  <c r="A351" i="1"/>
  <c r="A350" i="1"/>
  <c r="K347" i="1"/>
  <c r="I347" i="1"/>
  <c r="H347" i="1"/>
  <c r="B347" i="1"/>
  <c r="B355" i="1" s="1"/>
  <c r="A347" i="1"/>
  <c r="K346" i="1"/>
  <c r="I346" i="1"/>
  <c r="H346" i="1"/>
  <c r="B346" i="1"/>
  <c r="B354" i="1" s="1"/>
  <c r="A346" i="1"/>
  <c r="K345" i="1"/>
  <c r="I345" i="1"/>
  <c r="H345" i="1"/>
  <c r="B345" i="1"/>
  <c r="A345" i="1"/>
  <c r="K344" i="1"/>
  <c r="I344" i="1"/>
  <c r="H344" i="1"/>
  <c r="B344" i="1"/>
  <c r="B352" i="1" s="1"/>
  <c r="A344" i="1"/>
  <c r="K343" i="1"/>
  <c r="I343" i="1"/>
  <c r="H343" i="1"/>
  <c r="B343" i="1"/>
  <c r="B351" i="1" s="1"/>
  <c r="A343" i="1"/>
  <c r="B342" i="1"/>
  <c r="A342" i="1"/>
  <c r="A339" i="1"/>
  <c r="A338" i="1"/>
  <c r="A337" i="1"/>
  <c r="A336" i="1"/>
  <c r="A335" i="1"/>
  <c r="A334" i="1"/>
  <c r="J253" i="1"/>
  <c r="I252" i="1"/>
  <c r="H252" i="1"/>
  <c r="G252" i="1"/>
  <c r="F252" i="1"/>
  <c r="E252" i="1"/>
  <c r="D252" i="1"/>
  <c r="C252" i="1"/>
  <c r="B252" i="1"/>
  <c r="I250" i="1"/>
  <c r="J249" i="1"/>
  <c r="I248" i="1"/>
  <c r="H248" i="1"/>
  <c r="H249" i="1" s="1"/>
  <c r="F248" i="1"/>
  <c r="F250" i="1" s="1"/>
  <c r="E248" i="1"/>
  <c r="E249" i="1" s="1"/>
  <c r="D248" i="1"/>
  <c r="C248" i="1"/>
  <c r="B248" i="1"/>
  <c r="I244" i="1"/>
  <c r="I246" i="1" s="1"/>
  <c r="H244" i="1"/>
  <c r="G244" i="1"/>
  <c r="F244" i="1"/>
  <c r="F246" i="1" s="1"/>
  <c r="E244" i="1"/>
  <c r="D244" i="1"/>
  <c r="C244" i="1"/>
  <c r="C246" i="1" s="1"/>
  <c r="B244" i="1"/>
  <c r="A244" i="1"/>
  <c r="A252" i="1" s="1"/>
  <c r="I242" i="1"/>
  <c r="I254" i="1" s="1"/>
  <c r="H242" i="1"/>
  <c r="H246" i="1" s="1"/>
  <c r="G242" i="1"/>
  <c r="F242" i="1"/>
  <c r="E242" i="1"/>
  <c r="D242" i="1"/>
  <c r="C242" i="1"/>
  <c r="C254" i="1" s="1"/>
  <c r="B242" i="1"/>
  <c r="A242" i="1"/>
  <c r="I241" i="1"/>
  <c r="F241" i="1"/>
  <c r="E241" i="1"/>
  <c r="D241" i="1"/>
  <c r="C241" i="1"/>
  <c r="B241" i="1"/>
  <c r="I233" i="1"/>
  <c r="I235" i="1" s="1"/>
  <c r="H233" i="1"/>
  <c r="H235" i="1" s="1"/>
  <c r="G233" i="1"/>
  <c r="G235" i="1" s="1"/>
  <c r="F233" i="1"/>
  <c r="F235" i="1" s="1"/>
  <c r="E233" i="1"/>
  <c r="E235" i="1" s="1"/>
  <c r="D233" i="1"/>
  <c r="D235" i="1" s="1"/>
  <c r="C233" i="1"/>
  <c r="C235" i="1" s="1"/>
  <c r="B233" i="1"/>
  <c r="B235" i="1" s="1"/>
  <c r="I229" i="1"/>
  <c r="I231" i="1" s="1"/>
  <c r="H229" i="1"/>
  <c r="H231" i="1" s="1"/>
  <c r="G229" i="1"/>
  <c r="G231" i="1" s="1"/>
  <c r="F229" i="1"/>
  <c r="F231" i="1" s="1"/>
  <c r="E229" i="1"/>
  <c r="E231" i="1" s="1"/>
  <c r="D229" i="1"/>
  <c r="D231" i="1" s="1"/>
  <c r="C229" i="1"/>
  <c r="C231" i="1" s="1"/>
  <c r="B229" i="1"/>
  <c r="B231" i="1" s="1"/>
  <c r="I225" i="1"/>
  <c r="I227" i="1" s="1"/>
  <c r="H225" i="1"/>
  <c r="H227" i="1" s="1"/>
  <c r="G225" i="1"/>
  <c r="G227" i="1" s="1"/>
  <c r="F225" i="1"/>
  <c r="F227" i="1" s="1"/>
  <c r="E225" i="1"/>
  <c r="E227" i="1" s="1"/>
  <c r="D225" i="1"/>
  <c r="D227" i="1" s="1"/>
  <c r="C225" i="1"/>
  <c r="C227" i="1" s="1"/>
  <c r="B225" i="1"/>
  <c r="B227" i="1" s="1"/>
  <c r="A225" i="1"/>
  <c r="A229" i="1" s="1"/>
  <c r="I223" i="1"/>
  <c r="H223" i="1"/>
  <c r="G223" i="1"/>
  <c r="F223" i="1"/>
  <c r="E223" i="1"/>
  <c r="D223" i="1"/>
  <c r="C223" i="1"/>
  <c r="B223" i="1"/>
  <c r="A223" i="1"/>
  <c r="B198" i="1"/>
  <c r="C197" i="1"/>
  <c r="B197" i="1"/>
  <c r="D196" i="1"/>
  <c r="D198" i="1" s="1"/>
  <c r="C196" i="1"/>
  <c r="C198" i="1" s="1"/>
  <c r="B196" i="1"/>
  <c r="A196" i="1"/>
  <c r="D194" i="1"/>
  <c r="B194" i="1"/>
  <c r="D193" i="1"/>
  <c r="D192" i="1"/>
  <c r="C192" i="1"/>
  <c r="C193" i="1" s="1"/>
  <c r="B192" i="1"/>
  <c r="B193" i="1" s="1"/>
  <c r="A192" i="1"/>
  <c r="D190" i="1"/>
  <c r="D188" i="1"/>
  <c r="D189" i="1" s="1"/>
  <c r="C188" i="1"/>
  <c r="C190" i="1" s="1"/>
  <c r="B188" i="1"/>
  <c r="B190" i="1" s="1"/>
  <c r="A188" i="1"/>
  <c r="A186" i="1"/>
  <c r="I185" i="1"/>
  <c r="F185" i="1"/>
  <c r="E185" i="1"/>
  <c r="D185" i="1"/>
  <c r="C185" i="1"/>
  <c r="B185" i="1"/>
  <c r="K166" i="1"/>
  <c r="A166" i="1"/>
  <c r="B155" i="1"/>
  <c r="C151" i="1" s="1"/>
  <c r="B153" i="1"/>
  <c r="D152" i="1"/>
  <c r="D151" i="1"/>
  <c r="D150" i="1"/>
  <c r="C150" i="1"/>
  <c r="D149" i="1"/>
  <c r="D148" i="1"/>
  <c r="D147" i="1"/>
  <c r="D146" i="1"/>
  <c r="C146" i="1"/>
  <c r="D145" i="1"/>
  <c r="D144" i="1"/>
  <c r="D143" i="1"/>
  <c r="D142" i="1"/>
  <c r="C142" i="1"/>
  <c r="D141" i="1"/>
  <c r="D140" i="1"/>
  <c r="D139" i="1"/>
  <c r="B120" i="1"/>
  <c r="B122" i="1" s="1"/>
  <c r="B123" i="1" s="1"/>
  <c r="B112" i="1"/>
  <c r="B110" i="1"/>
  <c r="C109" i="1"/>
  <c r="C110" i="1" s="1"/>
  <c r="C108" i="1"/>
  <c r="C107" i="1"/>
  <c r="C106" i="1"/>
  <c r="C105" i="1"/>
  <c r="C104" i="1"/>
  <c r="B100" i="1"/>
  <c r="C99" i="1"/>
  <c r="C100" i="1" s="1"/>
  <c r="C98" i="1"/>
  <c r="C97" i="1"/>
  <c r="C96" i="1"/>
  <c r="C95" i="1"/>
  <c r="C94" i="1"/>
  <c r="C93" i="1"/>
  <c r="C92" i="1"/>
  <c r="B81" i="1"/>
  <c r="B80" i="1"/>
  <c r="A80" i="1"/>
  <c r="B79" i="1"/>
  <c r="C78" i="1"/>
  <c r="C77" i="1"/>
  <c r="A77" i="1"/>
  <c r="I51" i="1"/>
  <c r="I53" i="1" s="1"/>
  <c r="H51" i="1"/>
  <c r="H53" i="1" s="1"/>
  <c r="G51" i="1"/>
  <c r="G53" i="1" s="1"/>
  <c r="F51" i="1"/>
  <c r="F53" i="1" s="1"/>
  <c r="E51" i="1"/>
  <c r="E53" i="1" s="1"/>
  <c r="D51" i="1"/>
  <c r="D53" i="1" s="1"/>
  <c r="C51" i="1"/>
  <c r="C53" i="1" s="1"/>
  <c r="B51" i="1"/>
  <c r="B53" i="1" s="1"/>
  <c r="I47" i="1"/>
  <c r="I49" i="1" s="1"/>
  <c r="H47" i="1"/>
  <c r="H49" i="1" s="1"/>
  <c r="G47" i="1"/>
  <c r="G49" i="1" s="1"/>
  <c r="F47" i="1"/>
  <c r="F49" i="1" s="1"/>
  <c r="E47" i="1"/>
  <c r="E49" i="1" s="1"/>
  <c r="D47" i="1"/>
  <c r="D49" i="1" s="1"/>
  <c r="C47" i="1"/>
  <c r="C49" i="1" s="1"/>
  <c r="B47" i="1"/>
  <c r="B49" i="1" s="1"/>
  <c r="I43" i="1"/>
  <c r="I45" i="1" s="1"/>
  <c r="H43" i="1"/>
  <c r="H45" i="1" s="1"/>
  <c r="G43" i="1"/>
  <c r="G45" i="1" s="1"/>
  <c r="F43" i="1"/>
  <c r="F45" i="1" s="1"/>
  <c r="E43" i="1"/>
  <c r="E45" i="1" s="1"/>
  <c r="D43" i="1"/>
  <c r="D45" i="1" s="1"/>
  <c r="C43" i="1"/>
  <c r="C45" i="1" s="1"/>
  <c r="B43" i="1"/>
  <c r="B45" i="1" s="1"/>
  <c r="A43" i="1"/>
  <c r="A51" i="1" s="1"/>
  <c r="K41" i="1"/>
  <c r="A41" i="1"/>
  <c r="G249" i="1" l="1"/>
  <c r="F254" i="1"/>
  <c r="E253" i="1"/>
  <c r="D254" i="1"/>
  <c r="B254" i="1"/>
  <c r="A233" i="1"/>
  <c r="A47" i="1"/>
  <c r="I48" i="1"/>
  <c r="H52" i="1"/>
  <c r="F253" i="1"/>
  <c r="E254" i="1"/>
  <c r="B44" i="1"/>
  <c r="C226" i="1"/>
  <c r="B230" i="1"/>
  <c r="I234" i="1"/>
  <c r="I245" i="1"/>
  <c r="C44" i="1"/>
  <c r="B48" i="1"/>
  <c r="I52" i="1"/>
  <c r="C140" i="1"/>
  <c r="C144" i="1"/>
  <c r="C148" i="1"/>
  <c r="C152" i="1"/>
  <c r="C194" i="1"/>
  <c r="D197" i="1"/>
  <c r="D226" i="1"/>
  <c r="C230" i="1"/>
  <c r="B234" i="1"/>
  <c r="B245" i="1"/>
  <c r="B246" i="1"/>
  <c r="A248" i="1"/>
  <c r="I249" i="1"/>
  <c r="H250" i="1"/>
  <c r="G253" i="1"/>
  <c r="E226" i="1"/>
  <c r="D230" i="1"/>
  <c r="C234" i="1"/>
  <c r="C245" i="1"/>
  <c r="B249" i="1"/>
  <c r="H253" i="1"/>
  <c r="G254" i="1"/>
  <c r="C48" i="1"/>
  <c r="B52" i="1"/>
  <c r="E44" i="1"/>
  <c r="D48" i="1"/>
  <c r="C52" i="1"/>
  <c r="C141" i="1"/>
  <c r="C145" i="1"/>
  <c r="C149" i="1"/>
  <c r="B189" i="1"/>
  <c r="F226" i="1"/>
  <c r="E230" i="1"/>
  <c r="D234" i="1"/>
  <c r="D245" i="1"/>
  <c r="D246" i="1"/>
  <c r="C249" i="1"/>
  <c r="B250" i="1"/>
  <c r="I253" i="1"/>
  <c r="H254" i="1"/>
  <c r="F44" i="1"/>
  <c r="E48" i="1"/>
  <c r="D52" i="1"/>
  <c r="C189" i="1"/>
  <c r="G226" i="1"/>
  <c r="F230" i="1"/>
  <c r="E234" i="1"/>
  <c r="E245" i="1"/>
  <c r="E246" i="1"/>
  <c r="D249" i="1"/>
  <c r="C250" i="1"/>
  <c r="B253" i="1"/>
  <c r="G44" i="1"/>
  <c r="F48" i="1"/>
  <c r="E52" i="1"/>
  <c r="H226" i="1"/>
  <c r="G230" i="1"/>
  <c r="F234" i="1"/>
  <c r="F245" i="1"/>
  <c r="D250" i="1"/>
  <c r="C253" i="1"/>
  <c r="D44" i="1"/>
  <c r="H44" i="1"/>
  <c r="G48" i="1"/>
  <c r="F52" i="1"/>
  <c r="I226" i="1"/>
  <c r="H230" i="1"/>
  <c r="G234" i="1"/>
  <c r="G245" i="1"/>
  <c r="G246" i="1"/>
  <c r="F249" i="1"/>
  <c r="E250" i="1"/>
  <c r="D253" i="1"/>
  <c r="I44" i="1"/>
  <c r="H48" i="1"/>
  <c r="G52" i="1"/>
  <c r="C139" i="1"/>
  <c r="C153" i="1" s="1"/>
  <c r="C143" i="1"/>
  <c r="C147" i="1"/>
  <c r="B226" i="1"/>
  <c r="I230" i="1"/>
  <c r="H234" i="1"/>
  <c r="H245" i="1"/>
</calcChain>
</file>

<file path=xl/sharedStrings.xml><?xml version="1.0" encoding="utf-8"?>
<sst xmlns="http://schemas.openxmlformats.org/spreadsheetml/2006/main" count="378" uniqueCount="248">
  <si>
    <t>Analyse de la matrice des coûts</t>
  </si>
  <si>
    <t>v TA février 2020</t>
  </si>
  <si>
    <t>Date à renseigner</t>
  </si>
  <si>
    <t>Légende</t>
  </si>
  <si>
    <t>Consignes</t>
  </si>
  <si>
    <t xml:space="preserve">À renseigner </t>
  </si>
  <si>
    <t>Liens vers la matrice (à faire)</t>
  </si>
  <si>
    <t>Calculs automatiques</t>
  </si>
  <si>
    <t>Valeurs de référence</t>
  </si>
  <si>
    <t>ETAPE 0 : CARACTERISATION de la collectivité</t>
  </si>
  <si>
    <t xml:space="preserve">Objectif : </t>
  </si>
  <si>
    <t>Décrire de façon synthétique la collectivité, son organisation et ses performances pour prendre du recul par rapport aux coûts liés à de nombreux facteurs.</t>
  </si>
  <si>
    <t>Où trouver l'information ? :</t>
  </si>
  <si>
    <r>
      <t>Dans les deux 1</t>
    </r>
    <r>
      <rPr>
        <vertAlign val="superscript"/>
        <sz val="14"/>
        <color theme="3"/>
        <rFont val="Calibri"/>
        <family val="2"/>
      </rPr>
      <t>ers</t>
    </r>
    <r>
      <rPr>
        <sz val="14"/>
        <color theme="3"/>
        <rFont val="Calibri"/>
        <family val="2"/>
      </rPr>
      <t xml:space="preserve"> onglets de l'export matrice : [PopulationEtTonnages] et [DescriptionDesServices]</t>
    </r>
  </si>
  <si>
    <t>0.1 - Présentation générale de la collectivité</t>
  </si>
  <si>
    <t>Année de la matrice étudiée</t>
  </si>
  <si>
    <t>Lors de la validation de la matrice sur SINOE®, il importe de bien intégrer les éventuelles modifications dans le tableur</t>
  </si>
  <si>
    <t>Collectivité</t>
  </si>
  <si>
    <t>Nombre de communes ou d'EPCI adhérents</t>
  </si>
  <si>
    <t>Nombre d'habitants</t>
  </si>
  <si>
    <t>Pour changer les listes déroulantes (en bas du tableau, ligne 360 ) : aller dans "Données"/"Validation des données" et ajuster la plage de la liste</t>
  </si>
  <si>
    <t>Typologie d'habitat</t>
  </si>
  <si>
    <t>Adhésion à un syndicat de traitement</t>
  </si>
  <si>
    <t>Statut fiscal</t>
  </si>
  <si>
    <t>Si budget HT &lt;=&gt; assujetti ; si de la TVA acquittée &lt;=&gt; non assujetti</t>
  </si>
  <si>
    <t>Mode de financement du SPPGD</t>
  </si>
  <si>
    <t>Commentaire :</t>
  </si>
  <si>
    <t>Commenter la typologie, les évolutions de périmètres, le cas échéant l'assujetissement partiel  (expliquant une TVA sur un flux), le financement mixte  (ex. TEOM sur x communes + REOM sur x communes).</t>
  </si>
  <si>
    <t>0.2 - Niveau de service</t>
  </si>
  <si>
    <t>OMR</t>
  </si>
  <si>
    <t>Verre</t>
  </si>
  <si>
    <t>Recyclables hors verre</t>
  </si>
  <si>
    <t xml:space="preserve"> Déchèteries
(Haut de quai)</t>
  </si>
  <si>
    <t>Déchets verts</t>
  </si>
  <si>
    <t>Encombrants</t>
  </si>
  <si>
    <t>Autres flux*</t>
  </si>
  <si>
    <t>Si non concerné, copier/coller les cases hachurées</t>
  </si>
  <si>
    <r>
      <t xml:space="preserve">Mode de gestion </t>
    </r>
    <r>
      <rPr>
        <sz val="14"/>
        <color theme="0"/>
        <rFont val="Calibri"/>
        <family val="2"/>
      </rPr>
      <t>(régie, prestation, mixte)</t>
    </r>
  </si>
  <si>
    <r>
      <t xml:space="preserve">Mode de collecte </t>
    </r>
    <r>
      <rPr>
        <sz val="12"/>
        <color theme="0"/>
        <rFont val="Calibri"/>
        <family val="2"/>
      </rPr>
      <t>(porte-à-porte, points d'apport volontaire, bacs de regroupement, mixte)</t>
    </r>
  </si>
  <si>
    <t>Fréquence majoritaire de collecte</t>
  </si>
  <si>
    <t>Fréquence maximale de collecte</t>
  </si>
  <si>
    <t>Mode de traitement des OMR</t>
  </si>
  <si>
    <t>Nombre de déchèteries</t>
  </si>
  <si>
    <t>*Précision sur la nature des autres flux</t>
  </si>
  <si>
    <t>*Encombrants, déchets verts, déchets des communes, déchets des professionnels…</t>
  </si>
  <si>
    <t>0.3 - Comparaison des quantités produites avec les valeurs de référence</t>
  </si>
  <si>
    <t>Ratios collectés en kg/hab./an</t>
  </si>
  <si>
    <r>
      <t xml:space="preserve">Total (DMA)
</t>
    </r>
    <r>
      <rPr>
        <sz val="14"/>
        <color theme="0"/>
        <rFont val="Calibri"/>
        <family val="2"/>
      </rPr>
      <t>hors gravats</t>
    </r>
  </si>
  <si>
    <r>
      <t xml:space="preserve">Recyclables 
</t>
    </r>
    <r>
      <rPr>
        <sz val="14"/>
        <color theme="0"/>
        <rFont val="Calibri"/>
        <family val="2"/>
      </rPr>
      <t>hors verre</t>
    </r>
  </si>
  <si>
    <r>
      <t xml:space="preserve">Déchèteries
</t>
    </r>
    <r>
      <rPr>
        <sz val="14"/>
        <color theme="0"/>
        <rFont val="Calibri"/>
        <family val="2"/>
      </rPr>
      <t>hors gravats</t>
    </r>
  </si>
  <si>
    <t xml:space="preserve">Vérification total - somme (doit être égal à 0) : </t>
  </si>
  <si>
    <t>Comparaison avec la moyenne :</t>
  </si>
  <si>
    <t>National tous milieux (moyenne pondérée)</t>
  </si>
  <si>
    <t>2 autres comparaisons peuvent être faites en dessous : afficher les lignes pour les utiliser / masquer les lignes sinon</t>
  </si>
  <si>
    <t>Ecart en kg/hab.</t>
  </si>
  <si>
    <t>Ecart en %</t>
  </si>
  <si>
    <t>Rural (médiane)</t>
  </si>
  <si>
    <t>A noter qu'un code couleur se met à jour automatiquement en fonction des résultats des écarts</t>
  </si>
  <si>
    <t>Touristique (médiane)</t>
  </si>
  <si>
    <r>
      <t xml:space="preserve">Commentaire : </t>
    </r>
    <r>
      <rPr>
        <sz val="12"/>
        <color theme="1"/>
        <rFont val="Calibri"/>
        <family val="2"/>
      </rPr>
      <t xml:space="preserve">
</t>
    </r>
  </si>
  <si>
    <t>Il est possible de masquer les bâtonnets tous flux pour un meilleur affichage du graph : clic droit / "sélectionner des données" et décocher "Tous flux"</t>
  </si>
  <si>
    <t>ETAPE 1 : Coût et financement du service public</t>
  </si>
  <si>
    <t>Combien coûte globalement le service public de gestion des déchets ? Comment est-il financé ?</t>
  </si>
  <si>
    <r>
      <t>Dans le 3</t>
    </r>
    <r>
      <rPr>
        <vertAlign val="superscript"/>
        <sz val="14"/>
        <color theme="3"/>
        <rFont val="Calibri"/>
        <family val="2"/>
      </rPr>
      <t>ème</t>
    </r>
    <r>
      <rPr>
        <sz val="14"/>
        <color theme="3"/>
        <rFont val="Calibri"/>
        <family val="2"/>
      </rPr>
      <t xml:space="preserve"> onglet de l'export matrice : [CoûtsAgrégés] -&gt;  tableau de synthèse -&gt; colonne "total"</t>
    </r>
  </si>
  <si>
    <t>La valeur en € issue du lien est automatiquement affichée en k€</t>
  </si>
  <si>
    <t>Contributions</t>
  </si>
  <si>
    <t>Taux de couverture</t>
  </si>
  <si>
    <t>Commenter l'équilibre ou le sous/sur-investissement (ex. pour absorber la hausse des investissements à venir...)
A noter que l'intitulé de la ligne 79 se met à jour automatiquement en fonction du "sur-financement" ou du "sous-financement"</t>
  </si>
  <si>
    <t>Mode de financement du SPGD</t>
  </si>
  <si>
    <t>ETAPE 2 : Structure du coût</t>
  </si>
  <si>
    <t>Quels sont les postes de charges et de produits ? Quel est le poids relatifs des différentes catégories de charges et de produits dans le coût du service ?</t>
  </si>
  <si>
    <r>
      <t>Dans le 3</t>
    </r>
    <r>
      <rPr>
        <vertAlign val="superscript"/>
        <sz val="14"/>
        <color theme="3"/>
        <rFont val="Calibri"/>
        <family val="2"/>
      </rPr>
      <t xml:space="preserve">ème </t>
    </r>
    <r>
      <rPr>
        <sz val="14"/>
        <color theme="3"/>
        <rFont val="Calibri"/>
        <family val="2"/>
      </rPr>
      <t>onglet de l'export matrice : [CoûtsAgrégés] -&gt; Matrice -&gt; colonne "Total"</t>
    </r>
  </si>
  <si>
    <t xml:space="preserve">2.1 - Structure du coût par poste de charges </t>
  </si>
  <si>
    <t>Charges en k€HT</t>
  </si>
  <si>
    <t>%</t>
  </si>
  <si>
    <t>Référentiel national 2019</t>
  </si>
  <si>
    <t>Structure</t>
  </si>
  <si>
    <t>Communication</t>
  </si>
  <si>
    <t>Ajuster les intitulés au besoin, notamment en cas de lignes regroupées, renommer ou ajouter une ligne "Regroupement ..."</t>
  </si>
  <si>
    <t>Prévention</t>
  </si>
  <si>
    <t>Précollecte</t>
  </si>
  <si>
    <t>Collecte</t>
  </si>
  <si>
    <t>Transfert/transport</t>
  </si>
  <si>
    <t>Compter en "Traitement" et en "Total" les charges d'incinération regroupées avec la  vente d'énergie</t>
  </si>
  <si>
    <t>Traitement</t>
  </si>
  <si>
    <t>Total charges matrice en k€HT</t>
  </si>
  <si>
    <t>Contrôle de cohérence avec le total matrice (doit être égal à 0)</t>
  </si>
  <si>
    <t>Compter en "Traitement" les charges relatives aux déchets non dangereux et aux déchets dangereux</t>
  </si>
  <si>
    <t>2.2 - Structure du coût par poste de produits</t>
  </si>
  <si>
    <t>Produits en €</t>
  </si>
  <si>
    <t>Ventes de produits ou d'énergie</t>
  </si>
  <si>
    <t>Prestations à des tiers</t>
  </si>
  <si>
    <t>Autres produits</t>
  </si>
  <si>
    <t>Soutiens</t>
  </si>
  <si>
    <t>Aides</t>
  </si>
  <si>
    <t>Total produits matrice en €</t>
  </si>
  <si>
    <t>Taux de couverture 
des charges par les produits</t>
  </si>
  <si>
    <t>ETAPE 3 : Part des dépenses de la responsabilité directe de la collectivité</t>
  </si>
  <si>
    <t>Pour les collectivités ayant la compétence collecte, quelle est la part des dépenses relevant de la responsabilité directe de la collectivité ?</t>
  </si>
  <si>
    <r>
      <t>Dans le 3</t>
    </r>
    <r>
      <rPr>
        <vertAlign val="superscript"/>
        <sz val="14"/>
        <color theme="3"/>
        <rFont val="Calibri"/>
        <family val="2"/>
      </rPr>
      <t xml:space="preserve">ème </t>
    </r>
    <r>
      <rPr>
        <sz val="14"/>
        <color theme="3"/>
        <rFont val="Calibri"/>
        <family val="2"/>
      </rPr>
      <t>onglet de l'export matrice : [CoûtsAgrégés] -&gt; Matrice -&gt; pour chaque "case" de la matrice concernant le syndicat de traitement</t>
    </r>
  </si>
  <si>
    <t>Total charges matrice HT</t>
  </si>
  <si>
    <t xml:space="preserve">Charges payées au syndicat de traitement </t>
  </si>
  <si>
    <t>Part collectivité</t>
  </si>
  <si>
    <t>Part syndicat</t>
  </si>
  <si>
    <t xml:space="preserve">Commentaire : </t>
  </si>
  <si>
    <t>ETAPE 4 : Hiérarchisation des postes de charges</t>
  </si>
  <si>
    <t>Quels sont les principaux postes de charges ?</t>
  </si>
  <si>
    <r>
      <t>Dans le 3</t>
    </r>
    <r>
      <rPr>
        <vertAlign val="superscript"/>
        <sz val="14"/>
        <color theme="3"/>
        <rFont val="Calibri"/>
        <family val="2"/>
      </rPr>
      <t>ème</t>
    </r>
    <r>
      <rPr>
        <sz val="14"/>
        <color theme="3"/>
        <rFont val="Calibri"/>
        <family val="2"/>
      </rPr>
      <t xml:space="preserve"> onglet de l'export matrice : [CoûtsAgrégés] -&gt; Matrice -&gt; par colonne et par ligne</t>
    </r>
  </si>
  <si>
    <t>Charges HT</t>
  </si>
  <si>
    <t>Ordre</t>
  </si>
  <si>
    <t>Collecte des OMR</t>
  </si>
  <si>
    <t>Ajouter les postes jusqu'à obtenir au moins 80 % des charges de la matrice.
Ajuster les intitulés au besoin, notamment en cas de lignes regroupées ou d'autres postes importants (ex. biodéchets, encombrants, gestion du passif…)
Trier enfin du plus grand au plus petit</t>
  </si>
  <si>
    <t>Traitement des OMR</t>
  </si>
  <si>
    <t>Transport/traitement des Déchèteries</t>
  </si>
  <si>
    <t>Tri des recyclables hors verre</t>
  </si>
  <si>
    <t>Collecte Déchèteries</t>
  </si>
  <si>
    <t>Total Structure</t>
  </si>
  <si>
    <t>Collecte des recyclables</t>
  </si>
  <si>
    <t>Total charges Déchets verts</t>
  </si>
  <si>
    <t>Total charges Encombrants</t>
  </si>
  <si>
    <t>Total charges Autres flux</t>
  </si>
  <si>
    <t>Total charges transport</t>
  </si>
  <si>
    <t xml:space="preserve">Total charges Pré-collecte </t>
  </si>
  <si>
    <t>Total charges Transport</t>
  </si>
  <si>
    <t>…</t>
  </si>
  <si>
    <t>Total principaux postes de charges</t>
  </si>
  <si>
    <t>Total charges matrices HT</t>
  </si>
  <si>
    <t>ETAPE 5 : Coût des différents flux de déchets et poids relatif dans le coût du service public</t>
  </si>
  <si>
    <t xml:space="preserve">Quel est le coût des différents flux de déchets dans le coût du service public et quel est le poids relatif de ces flux ?  </t>
  </si>
  <si>
    <r>
      <t>Dans le 4</t>
    </r>
    <r>
      <rPr>
        <vertAlign val="superscript"/>
        <sz val="14"/>
        <color theme="3"/>
        <rFont val="Calibri"/>
        <family val="2"/>
      </rPr>
      <t>ème</t>
    </r>
    <r>
      <rPr>
        <sz val="14"/>
        <color theme="3"/>
        <rFont val="Calibri"/>
        <family val="2"/>
      </rPr>
      <t xml:space="preserve"> onglet de l'export matrice : [CoûtsAgrégésParHabitant] -&gt; Tableau de Synthèse -&gt; Ligne Coût aidé HT -&gt; Colonne Total puis colonne par Flux</t>
    </r>
  </si>
  <si>
    <t>5.1 - Les coûts aidés en €HT/hab. des flux</t>
  </si>
  <si>
    <t>Coûts aidés en €HT/hab./an</t>
  </si>
  <si>
    <t>Tous flux</t>
  </si>
  <si>
    <t xml:space="preserve"> Déchèteries</t>
  </si>
  <si>
    <t>Autres flux</t>
  </si>
  <si>
    <r>
      <t xml:space="preserve">Vérification total - somme 
</t>
    </r>
    <r>
      <rPr>
        <i/>
        <sz val="12"/>
        <color theme="0"/>
        <rFont val="Calibri"/>
        <family val="2"/>
      </rPr>
      <t>(doit être égal à 0)</t>
    </r>
  </si>
  <si>
    <t>5.2 - Les coûts aidés en €HT/tonne des flux</t>
  </si>
  <si>
    <t>Des comparaisons peuvent être faites en dessous : afficher les lignes pour les utiliser.
Sinon, masquer les lignes.</t>
  </si>
  <si>
    <t>Coût aidé en €HT/tonne</t>
  </si>
  <si>
    <t>Comparaison avec la moyenne (pondérée) :</t>
  </si>
  <si>
    <t>Grand Est</t>
  </si>
  <si>
    <t>Ecart à la moyenne en €/tonne</t>
  </si>
  <si>
    <t>Ecart à la moyenne en %</t>
  </si>
  <si>
    <t xml:space="preserve">Grand Est Avec collecte biodéchets </t>
  </si>
  <si>
    <t>ETAPE 6 : Comparaison des coûts aidés en €HT/habitant et des €HT/tonne des différents flux de déchets avec les valeurs de référence</t>
  </si>
  <si>
    <t>Quel est le positionnement de la collectivité par rapport aux coûts de gestion des déchets observés au niveau national ? Quels sont les leviers de maîtrise des coûts ?</t>
  </si>
  <si>
    <t>6.1 - Comparaison des coûts aidés en €HT/habitant avec les valeurs de référence</t>
  </si>
  <si>
    <r>
      <t xml:space="preserve">Recyclables 
</t>
    </r>
    <r>
      <rPr>
        <sz val="12"/>
        <color theme="0"/>
        <rFont val="Calibri"/>
        <family val="2"/>
      </rPr>
      <t>hors verre</t>
    </r>
  </si>
  <si>
    <t>Comparaison avec la moyenne (pondérée)</t>
  </si>
  <si>
    <t>Mixte à dominante rurale (médiane)</t>
  </si>
  <si>
    <t>Des comparaisons à 3 types de valeurs de référence peuvent être faites. Si vous comparez vos données à un seul type de valeurs de référence, masquer les lignes non utilisées.</t>
  </si>
  <si>
    <t>Ecart à la moyenne en €/hab.</t>
  </si>
  <si>
    <t>Urbain - Urbain Dense (médiane)</t>
  </si>
  <si>
    <t>6.2 - Comparaison des coûts aidés en €HT/tonne avec les valeurs de référence</t>
  </si>
  <si>
    <t>Mixte à dominante urbaine (médiane)</t>
  </si>
  <si>
    <t>ETAPE 7 : Évolution des coûts sur plusieurs années</t>
  </si>
  <si>
    <t>Quelle est l'évolution des coûts et l'évolution des performances sur plusieurs années ?</t>
  </si>
  <si>
    <r>
      <t>Dans l'export Historique des coûts de SINOE</t>
    </r>
    <r>
      <rPr>
        <vertAlign val="superscript"/>
        <sz val="14"/>
        <color theme="3"/>
        <rFont val="Calibri"/>
        <family val="2"/>
      </rPr>
      <t>©</t>
    </r>
    <r>
      <rPr>
        <sz val="14"/>
        <color theme="3"/>
        <rFont val="Calibri"/>
        <family val="2"/>
      </rPr>
      <t xml:space="preserve">  : [ExportHistoriqueCoûts] -&gt; Ligne Population -&gt; Colonne Total pour la population de chaque année concernée ; Ligne Ratio en kg collecté/habitant -&gt; pour chaque colonne et pour chaque année considérée; Ligne Coût aidé HT Coût par habitant pour chaque colonne et pour chaque année considérée</t>
    </r>
  </si>
  <si>
    <t>7.1 Évolution de la population sur plusieurs années</t>
  </si>
  <si>
    <t>Masquer les années sans données pour ajuster le graphique</t>
  </si>
  <si>
    <t>Année</t>
  </si>
  <si>
    <t>Population</t>
  </si>
  <si>
    <t>Attention dans l'analyse des ratios en kg/hab. et en €/hab. à tenir compte de l'évolution de la population qui peut avoir un impact important</t>
  </si>
  <si>
    <t>7.2 Évolution des performances sur plusieurs années</t>
  </si>
  <si>
    <r>
      <t xml:space="preserve"> Déchèteries
</t>
    </r>
    <r>
      <rPr>
        <sz val="12"/>
        <color theme="0"/>
        <rFont val="Calibri"/>
        <family val="2"/>
      </rPr>
      <t>hors gravats</t>
    </r>
  </si>
  <si>
    <t>7.3 Évolution des coûts aidés en €HT/hab. sur plusieurs années</t>
  </si>
  <si>
    <t>Analyse approfondie</t>
  </si>
  <si>
    <t>Pour approfondir l'analyse, comparer les cases des matrices €/hab. et €/tonne par rapport aux valeurs moyennes du référentiel, pour cibler les postes s'écartant le plus des moyennes</t>
  </si>
  <si>
    <t>Identifier dans un 1er temps par rapport référentiel des coûts, les flux qui sécartent beaucoup du référentiel (en €/hab.) [voir étape 6], puis identifier pour ces flux les étapes techniques concernées (en €/t) [voir étape 6]
Se référer à la matrice €/hab. et €/t du référentiel pour cet exercice</t>
  </si>
  <si>
    <t>Données du référentiel</t>
  </si>
  <si>
    <t>Copier par-dessus les tableaux ci-dessous lors de la mise à jour des données par l'ADEME</t>
  </si>
  <si>
    <t>Nombre 
échantillon</t>
  </si>
  <si>
    <r>
      <t xml:space="preserve">Total DMA
</t>
    </r>
    <r>
      <rPr>
        <sz val="12"/>
        <rFont val="Calibri"/>
        <family val="2"/>
      </rPr>
      <t>(hors gravats)</t>
    </r>
  </si>
  <si>
    <r>
      <t xml:space="preserve">Recyclables 
</t>
    </r>
    <r>
      <rPr>
        <sz val="12"/>
        <rFont val="Calibri"/>
        <family val="2"/>
      </rPr>
      <t>hors verre</t>
    </r>
  </si>
  <si>
    <r>
      <t xml:space="preserve">Déchèterie
</t>
    </r>
    <r>
      <rPr>
        <sz val="12"/>
        <rFont val="Calibri"/>
        <family val="2"/>
      </rPr>
      <t>(hors gravats)</t>
    </r>
  </si>
  <si>
    <t>Liste des menus déroulants</t>
  </si>
  <si>
    <t>Référentiels</t>
  </si>
  <si>
    <t>TVA</t>
  </si>
  <si>
    <t>Modes de gestion</t>
  </si>
  <si>
    <t>Schémas/modes de collecte</t>
  </si>
  <si>
    <t>Fréquence de collecte</t>
  </si>
  <si>
    <t>Mode de traitement OMR</t>
  </si>
  <si>
    <t>Typologie</t>
  </si>
  <si>
    <t>Mode de financement</t>
  </si>
  <si>
    <t>Assujetti 
(budget HT)</t>
  </si>
  <si>
    <t>Régie</t>
  </si>
  <si>
    <t>Multimatériaux en PAP</t>
  </si>
  <si>
    <t>C0,25</t>
  </si>
  <si>
    <t>Stockage</t>
  </si>
  <si>
    <t>Rural</t>
  </si>
  <si>
    <t>TEOM</t>
  </si>
  <si>
    <t>Non assujetti</t>
  </si>
  <si>
    <t>Prestation</t>
  </si>
  <si>
    <t>Multimatériaux  en PAV</t>
  </si>
  <si>
    <t>C0,5</t>
  </si>
  <si>
    <t>Incinération</t>
  </si>
  <si>
    <t>Mixte à dominante rurale</t>
  </si>
  <si>
    <t>REOM</t>
  </si>
  <si>
    <t>Assujetti partiel</t>
  </si>
  <si>
    <t xml:space="preserve">Mixte </t>
  </si>
  <si>
    <t>Multimatériaux en PAP/PAV</t>
  </si>
  <si>
    <t>C1</t>
  </si>
  <si>
    <t>Tri mécano-
biologique</t>
  </si>
  <si>
    <t>Mixte à dominante urbaine</t>
  </si>
  <si>
    <t>Budget général</t>
  </si>
  <si>
    <t>Multimatériaux en bac de regroupement</t>
  </si>
  <si>
    <t>Mixte (stockage/UIOM)</t>
  </si>
  <si>
    <t>Urbain - Urbain Dense</t>
  </si>
  <si>
    <t>Redevance incitative</t>
  </si>
  <si>
    <t>Corps creux/corps plats en PAP</t>
  </si>
  <si>
    <t>C2</t>
  </si>
  <si>
    <t>Méthanisation</t>
  </si>
  <si>
    <t>Touristique</t>
  </si>
  <si>
    <t>Taxe incitative</t>
  </si>
  <si>
    <t>Corps creux/corps plats en PAV</t>
  </si>
  <si>
    <t>C3</t>
  </si>
  <si>
    <t>Modes de collecte OMR / Verre</t>
  </si>
  <si>
    <t>Corps creux/corps plats en PAP/PAV</t>
  </si>
  <si>
    <t>C4</t>
  </si>
  <si>
    <t>Mixte</t>
  </si>
  <si>
    <t>PAP</t>
  </si>
  <si>
    <t>CC/CP en bacs de regroupement</t>
  </si>
  <si>
    <t>C5</t>
  </si>
  <si>
    <t>PAV</t>
  </si>
  <si>
    <t>Emballages/papiers en PAP</t>
  </si>
  <si>
    <t>C6</t>
  </si>
  <si>
    <t>Mixte (PAP/PAV)</t>
  </si>
  <si>
    <t>Emballages/papiers en AV</t>
  </si>
  <si>
    <t>sur rdv</t>
  </si>
  <si>
    <t>Bacs de regroupement</t>
  </si>
  <si>
    <t>Emballages/papiers en PAP/PAV</t>
  </si>
  <si>
    <t>ajouter d'autres champs en E371</t>
  </si>
  <si>
    <t>Emballages/papiers en bacs de regroupement</t>
  </si>
  <si>
    <t>Mixte en PAP</t>
  </si>
  <si>
    <t>Mixte en PAV</t>
  </si>
  <si>
    <t>Mixte en PAP/PAV</t>
  </si>
  <si>
    <t>Mixte en bacs de regroupement</t>
  </si>
  <si>
    <t>Référentiel national ADEME 2021 (Données 2018) - Ratio kg/hab.</t>
  </si>
  <si>
    <t>Référentiel national ADEME 2021 (Données 2018) Ratio Coût aidé €HT/hab.</t>
  </si>
  <si>
    <t>Référentiel national ADEME 2021 (Données 2018) Ratio Coût aidé €HT/t.</t>
  </si>
  <si>
    <t>Déchets verts (1)</t>
  </si>
  <si>
    <t>(1) Déchets verts : médiane même pour le national tous milieux</t>
  </si>
  <si>
    <t>(2) Déchets verts : 60 collectivités - collectes au PAP uniquement - pas de détail par typologie d'habitat</t>
  </si>
  <si>
    <t>Déchets verts (2)</t>
  </si>
  <si>
    <t>Encombrants (3)</t>
  </si>
  <si>
    <t>(3) Encombrants : 42 collectivités - collectes au PAP 1 à 4 */an uniquement - pas de détail par typologie d'habitat</t>
  </si>
  <si>
    <t>(4) Biodéchets : 33 collectivités - collectes au PAP uniquement - pas de détail par typologie d'habitat</t>
  </si>
  <si>
    <t>Biodéchets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</si>
</sst>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0.00\ &quot;€&quot;_-;\-* #,##0.00\ &quot;€&quot;_-;_-* &quot;-&quot;??\ &quot;€&quot;_-;_-@_-"/>
    <numFmt numFmtId="164" formatCode="_-* #,##0.00\ _F_-;\-* #,##0.00\ _F_-;_-* &quot;-&quot;??\ _F_-;_-@_-"/>
    <numFmt numFmtId="165" formatCode="#,##0&quot; kg/hab.&quot;"/>
    <numFmt numFmtId="166" formatCode="#,##0&quot; hab.&quot;"/>
    <numFmt numFmtId="167" formatCode="#,##0.0,&quot; k€&quot;"/>
    <numFmt numFmtId="168" formatCode="#,##0&quot; €TTC/hab.&quot;"/>
    <numFmt numFmtId="169" formatCode="#,##0\ &quot;€&quot;"/>
    <numFmt numFmtId="170" formatCode="#,##0,&quot; k€&quot;"/>
    <numFmt numFmtId="171" formatCode="#,##0,\k&quot;€&quot;"/>
    <numFmt numFmtId="172" formatCode="_-* #,##0\ &quot;€&quot;_-;\-* #,##0\ &quot;€&quot;_-;_-* &quot;-&quot;??\ &quot;€&quot;_-;_-@_-"/>
    <numFmt numFmtId="173" formatCode="#,##0&quot; €HT/hab.&quot;"/>
    <numFmt numFmtId="174" formatCode="#,##0&quot; €HT/t&quot;"/>
    <numFmt numFmtId="175" formatCode="#,##0&quot; €HT/tonne&quot;"/>
    <numFmt numFmtId="176" formatCode="#,##0.0&quot; €HT/hab.&quot;"/>
  </numFmts>
  <fonts count="36" x14ac:knownFonts="1">
    <font>
      <sz val="11"/>
      <color theme="1"/>
      <name val="Calibri"/>
      <family val="2"/>
      <scheme val="minor"/>
    </font>
    <font>
      <sz val="11"/>
      <color theme="1"/>
      <name val="Calibri"/>
      <family val="2"/>
      <scheme val="minor"/>
    </font>
    <font>
      <sz val="10"/>
      <name val="Arial"/>
      <family val="2"/>
    </font>
    <font>
      <b/>
      <sz val="20"/>
      <name val="Calibri"/>
      <family val="2"/>
    </font>
    <font>
      <sz val="12"/>
      <color rgb="FFFF0000"/>
      <name val="Calibri"/>
      <family val="2"/>
    </font>
    <font>
      <b/>
      <sz val="14"/>
      <color rgb="FFFF0000"/>
      <name val="Calibri"/>
      <family val="2"/>
    </font>
    <font>
      <sz val="12"/>
      <name val="Calibri"/>
      <family val="2"/>
    </font>
    <font>
      <sz val="12"/>
      <color theme="0"/>
      <name val="Calibri"/>
      <family val="2"/>
    </font>
    <font>
      <b/>
      <u/>
      <sz val="16"/>
      <color theme="3"/>
      <name val="Calibri"/>
      <family val="2"/>
    </font>
    <font>
      <b/>
      <sz val="16"/>
      <name val="Calibri"/>
      <family val="2"/>
    </font>
    <font>
      <b/>
      <sz val="14"/>
      <name val="Calibri"/>
      <family val="2"/>
    </font>
    <font>
      <b/>
      <sz val="14"/>
      <color theme="0"/>
      <name val="Calibri"/>
      <family val="2"/>
    </font>
    <font>
      <b/>
      <sz val="12"/>
      <name val="Calibri"/>
      <family val="2"/>
    </font>
    <font>
      <b/>
      <sz val="12"/>
      <color rgb="FFFF0000"/>
      <name val="Calibri"/>
      <family val="2"/>
    </font>
    <font>
      <b/>
      <sz val="12"/>
      <color theme="3"/>
      <name val="Calibri"/>
      <family val="2"/>
    </font>
    <font>
      <b/>
      <sz val="14"/>
      <color theme="3"/>
      <name val="Calibri"/>
      <family val="2"/>
    </font>
    <font>
      <u/>
      <sz val="14"/>
      <color theme="3"/>
      <name val="Calibri"/>
      <family val="2"/>
    </font>
    <font>
      <sz val="14"/>
      <color theme="3"/>
      <name val="Calibri"/>
      <family val="2"/>
    </font>
    <font>
      <vertAlign val="superscript"/>
      <sz val="14"/>
      <color theme="3"/>
      <name val="Calibri"/>
      <family val="2"/>
    </font>
    <font>
      <sz val="10"/>
      <color indexed="8"/>
      <name val="Arial"/>
      <family val="2"/>
    </font>
    <font>
      <b/>
      <sz val="14"/>
      <color theme="1"/>
      <name val="Calibri"/>
      <family val="2"/>
    </font>
    <font>
      <i/>
      <sz val="12"/>
      <color rgb="FFFF0000"/>
      <name val="Calibri"/>
      <family val="2"/>
    </font>
    <font>
      <b/>
      <sz val="12"/>
      <color theme="1"/>
      <name val="Calibri"/>
      <family val="2"/>
    </font>
    <font>
      <sz val="12"/>
      <color theme="1"/>
      <name val="Calibri"/>
      <family val="2"/>
    </font>
    <font>
      <sz val="14"/>
      <name val="Calibri"/>
      <family val="2"/>
    </font>
    <font>
      <b/>
      <sz val="12"/>
      <color theme="0"/>
      <name val="Calibri"/>
      <family val="2"/>
    </font>
    <font>
      <sz val="14"/>
      <color theme="0"/>
      <name val="Calibri"/>
      <family val="2"/>
    </font>
    <font>
      <sz val="14"/>
      <color rgb="FFFF0000"/>
      <name val="Calibri"/>
      <family val="2"/>
    </font>
    <font>
      <b/>
      <u/>
      <sz val="14"/>
      <color theme="0"/>
      <name val="Calibri"/>
      <family val="2"/>
    </font>
    <font>
      <i/>
      <sz val="12"/>
      <color theme="1"/>
      <name val="Calibri"/>
      <family val="2"/>
    </font>
    <font>
      <b/>
      <sz val="14"/>
      <color rgb="FF20497D"/>
      <name val="Calibri"/>
      <family val="2"/>
    </font>
    <font>
      <b/>
      <sz val="12"/>
      <color rgb="FF20497D"/>
      <name val="Calibri"/>
      <family val="2"/>
    </font>
    <font>
      <i/>
      <sz val="10"/>
      <color theme="9"/>
      <name val="Calibri"/>
      <family val="2"/>
    </font>
    <font>
      <i/>
      <sz val="12"/>
      <color theme="0"/>
      <name val="Calibri"/>
      <family val="2"/>
    </font>
    <font>
      <sz val="12"/>
      <color rgb="FF00B0F0"/>
      <name val="Calibri"/>
      <family val="2"/>
    </font>
    <font>
      <i/>
      <sz val="12"/>
      <name val="Calibri"/>
      <family val="2"/>
    </font>
  </fonts>
  <fills count="2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CC99FF"/>
        <bgColor indexed="64"/>
      </patternFill>
    </fill>
    <fill>
      <patternFill patternType="solid">
        <fgColor theme="3" tint="0.39997558519241921"/>
        <bgColor indexed="64"/>
      </patternFill>
    </fill>
    <fill>
      <patternFill patternType="solid">
        <fgColor rgb="FFFFC000"/>
        <bgColor theme="5" tint="0.79998168889431442"/>
      </patternFill>
    </fill>
    <fill>
      <patternFill patternType="solid">
        <fgColor rgb="FF538DD5"/>
        <bgColor indexed="64"/>
      </patternFill>
    </fill>
    <fill>
      <patternFill patternType="solid">
        <fgColor rgb="FFFFFF00"/>
        <bgColor theme="5" tint="0.79998168889431442"/>
      </patternFill>
    </fill>
    <fill>
      <patternFill patternType="solid">
        <fgColor theme="2" tint="-9.9978637043366805E-2"/>
        <bgColor indexed="64"/>
      </patternFill>
    </fill>
    <fill>
      <patternFill patternType="solid">
        <fgColor theme="4"/>
        <bgColor indexed="64"/>
      </patternFill>
    </fill>
    <fill>
      <patternFill patternType="lightUp">
        <fgColor theme="4"/>
      </patternFill>
    </fill>
    <fill>
      <patternFill patternType="solid">
        <fgColor rgb="FFCC99FF"/>
        <bgColor theme="5" tint="0.79998168889431442"/>
      </patternFill>
    </fill>
    <fill>
      <patternFill patternType="solid">
        <fgColor theme="5" tint="-0.24994659260841701"/>
        <bgColor indexed="64"/>
      </patternFill>
    </fill>
    <fill>
      <patternFill patternType="solid">
        <fgColor rgb="FF2B8DD5"/>
        <bgColor indexed="64"/>
      </patternFill>
    </fill>
    <fill>
      <patternFill patternType="solid">
        <fgColor theme="0"/>
        <bgColor theme="5" tint="0.79998168889431442"/>
      </patternFill>
    </fill>
    <fill>
      <patternFill patternType="solid">
        <fgColor rgb="FF00B0F0"/>
        <bgColor theme="5" tint="0.79998168889431442"/>
      </patternFill>
    </fill>
    <fill>
      <patternFill patternType="solid">
        <fgColor rgb="FF92D050"/>
        <bgColor indexed="64"/>
      </patternFill>
    </fill>
    <fill>
      <patternFill patternType="solid">
        <fgColor rgb="FF002060"/>
        <bgColor indexed="64"/>
      </patternFill>
    </fill>
    <fill>
      <patternFill patternType="solid">
        <fgColor theme="4" tint="-0.249977111117893"/>
        <bgColor indexed="64"/>
      </patternFill>
    </fill>
  </fills>
  <borders count="24">
    <border>
      <left/>
      <right/>
      <top/>
      <bottom/>
      <diagonal/>
    </border>
    <border>
      <left/>
      <right style="thin">
        <color theme="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right/>
      <top/>
      <bottom style="medium">
        <color theme="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indexed="64"/>
      </top>
      <bottom style="thin">
        <color indexed="64"/>
      </bottom>
      <diagonal/>
    </border>
    <border>
      <left/>
      <right/>
      <top style="thin">
        <color indexed="64"/>
      </top>
      <bottom/>
      <diagonal/>
    </border>
    <border>
      <left style="thin">
        <color theme="0"/>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theme="4"/>
      </top>
      <bottom/>
      <diagonal/>
    </border>
  </borders>
  <cellStyleXfs count="9">
    <xf numFmtId="0" fontId="0" fillId="0" borderId="0"/>
    <xf numFmtId="164" fontId="2" fillId="0" borderId="0" applyFont="0" applyFill="0" applyBorder="0" applyAlignment="0" applyProtection="0"/>
    <xf numFmtId="9" fontId="2" fillId="0" borderId="0" applyFont="0" applyFill="0" applyBorder="0" applyAlignment="0" applyProtection="0"/>
    <xf numFmtId="0" fontId="2" fillId="0" borderId="0"/>
    <xf numFmtId="0" fontId="19" fillId="0" borderId="0"/>
    <xf numFmtId="44" fontId="2" fillId="0" borderId="0" applyFont="0" applyFill="0" applyBorder="0" applyAlignment="0" applyProtection="0"/>
    <xf numFmtId="0" fontId="2" fillId="0" borderId="0"/>
    <xf numFmtId="0" fontId="1" fillId="0" borderId="0"/>
    <xf numFmtId="164" fontId="2" fillId="0" borderId="0" applyFont="0" applyFill="0" applyBorder="0" applyAlignment="0" applyProtection="0"/>
  </cellStyleXfs>
  <cellXfs count="223">
    <xf numFmtId="0" fontId="0" fillId="0" borderId="0" xfId="0"/>
    <xf numFmtId="0" fontId="4" fillId="0" borderId="1" xfId="3" applyFont="1" applyBorder="1" applyAlignment="1">
      <alignment vertical="center"/>
    </xf>
    <xf numFmtId="0" fontId="5" fillId="3" borderId="2" xfId="3" applyFont="1" applyFill="1" applyBorder="1" applyAlignment="1">
      <alignment horizontal="left" vertical="center"/>
    </xf>
    <xf numFmtId="0" fontId="6" fillId="0" borderId="0" xfId="3" applyFont="1" applyAlignment="1">
      <alignment vertical="center"/>
    </xf>
    <xf numFmtId="0" fontId="7" fillId="4" borderId="3" xfId="3" applyFont="1" applyFill="1" applyBorder="1" applyAlignment="1">
      <alignment horizontal="left" vertical="center"/>
    </xf>
    <xf numFmtId="0" fontId="8" fillId="0" borderId="0" xfId="3" applyFont="1" applyAlignment="1">
      <alignment vertical="center"/>
    </xf>
    <xf numFmtId="0" fontId="9" fillId="0" borderId="0" xfId="3" applyFont="1" applyAlignment="1">
      <alignment horizontal="center" vertical="center"/>
    </xf>
    <xf numFmtId="0" fontId="10" fillId="0" borderId="0" xfId="3" applyFont="1" applyAlignment="1">
      <alignment horizontal="center" vertical="center"/>
    </xf>
    <xf numFmtId="0" fontId="4" fillId="0" borderId="0" xfId="3" applyFont="1" applyAlignment="1">
      <alignment vertical="center"/>
    </xf>
    <xf numFmtId="0" fontId="6" fillId="0" borderId="0" xfId="3" applyFont="1" applyAlignment="1">
      <alignment horizontal="left" vertical="center"/>
    </xf>
    <xf numFmtId="0" fontId="11" fillId="4" borderId="4" xfId="3" applyFont="1" applyFill="1" applyBorder="1" applyAlignment="1">
      <alignment vertical="center"/>
    </xf>
    <xf numFmtId="0" fontId="10" fillId="5" borderId="4" xfId="3" applyFont="1" applyFill="1" applyBorder="1" applyAlignment="1">
      <alignment vertical="center"/>
    </xf>
    <xf numFmtId="0" fontId="10" fillId="6" borderId="4" xfId="3" applyFont="1" applyFill="1" applyBorder="1" applyAlignment="1">
      <alignment vertical="center"/>
    </xf>
    <xf numFmtId="0" fontId="10" fillId="7" borderId="4" xfId="3" applyFont="1" applyFill="1" applyBorder="1" applyAlignment="1">
      <alignment vertical="center"/>
    </xf>
    <xf numFmtId="0" fontId="10" fillId="8" borderId="4" xfId="3" applyFont="1" applyFill="1" applyBorder="1" applyAlignment="1">
      <alignment vertical="center"/>
    </xf>
    <xf numFmtId="0" fontId="14" fillId="0" borderId="0" xfId="3" applyFont="1" applyAlignment="1">
      <alignment vertical="center"/>
    </xf>
    <xf numFmtId="0" fontId="15" fillId="0" borderId="0" xfId="3" applyFont="1" applyAlignment="1">
      <alignment vertical="center"/>
    </xf>
    <xf numFmtId="0" fontId="12" fillId="0" borderId="0" xfId="3" applyFont="1" applyAlignment="1">
      <alignment horizontal="right" vertical="center"/>
    </xf>
    <xf numFmtId="0" fontId="16" fillId="0" borderId="5" xfId="3" applyFont="1" applyBorder="1" applyAlignment="1">
      <alignment vertical="center"/>
    </xf>
    <xf numFmtId="0" fontId="16" fillId="0" borderId="8" xfId="3" applyFont="1" applyBorder="1" applyAlignment="1">
      <alignment vertical="center"/>
    </xf>
    <xf numFmtId="0" fontId="17" fillId="0" borderId="9" xfId="3" applyFont="1" applyBorder="1" applyAlignment="1">
      <alignment vertical="center"/>
    </xf>
    <xf numFmtId="0" fontId="15" fillId="0" borderId="9" xfId="3" applyFont="1" applyBorder="1" applyAlignment="1">
      <alignment horizontal="right" vertical="center"/>
    </xf>
    <xf numFmtId="0" fontId="17" fillId="0" borderId="10" xfId="3" applyFont="1" applyBorder="1" applyAlignment="1">
      <alignment vertical="center"/>
    </xf>
    <xf numFmtId="0" fontId="14" fillId="0" borderId="11" xfId="3" applyFont="1" applyBorder="1" applyAlignment="1">
      <alignment vertical="center"/>
    </xf>
    <xf numFmtId="0" fontId="6" fillId="0" borderId="11" xfId="3" applyFont="1" applyBorder="1" applyAlignment="1">
      <alignment vertical="center"/>
    </xf>
    <xf numFmtId="0" fontId="11" fillId="9" borderId="4" xfId="4" applyFont="1" applyFill="1" applyBorder="1" applyAlignment="1">
      <alignment horizontal="left" vertical="center" wrapText="1"/>
    </xf>
    <xf numFmtId="0" fontId="11" fillId="11" borderId="4" xfId="4" applyFont="1" applyFill="1" applyBorder="1" applyAlignment="1">
      <alignment horizontal="left" vertical="center" wrapText="1"/>
    </xf>
    <xf numFmtId="0" fontId="6" fillId="3" borderId="0" xfId="3" applyFont="1" applyFill="1" applyAlignment="1">
      <alignment vertical="center"/>
    </xf>
    <xf numFmtId="0" fontId="21" fillId="0" borderId="0" xfId="3" applyFont="1" applyAlignment="1">
      <alignment vertical="center"/>
    </xf>
    <xf numFmtId="0" fontId="6" fillId="0" borderId="15" xfId="3" applyFont="1" applyBorder="1" applyAlignment="1">
      <alignment vertical="center"/>
    </xf>
    <xf numFmtId="0" fontId="6" fillId="0" borderId="16" xfId="3" applyFont="1" applyBorder="1" applyAlignment="1">
      <alignment vertical="center"/>
    </xf>
    <xf numFmtId="0" fontId="23" fillId="3" borderId="0" xfId="3" applyFont="1" applyFill="1" applyAlignment="1">
      <alignment horizontal="left" vertical="top" wrapText="1"/>
    </xf>
    <xf numFmtId="0" fontId="6" fillId="3" borderId="0" xfId="3" applyFont="1" applyFill="1" applyAlignment="1">
      <alignment horizontal="left" vertical="top" wrapText="1"/>
    </xf>
    <xf numFmtId="0" fontId="15" fillId="0" borderId="11" xfId="3" applyFont="1" applyBorder="1" applyAlignment="1">
      <alignment vertical="center"/>
    </xf>
    <xf numFmtId="0" fontId="24" fillId="0" borderId="11" xfId="3" applyFont="1" applyBorder="1" applyAlignment="1">
      <alignment vertical="center"/>
    </xf>
    <xf numFmtId="0" fontId="24" fillId="0" borderId="0" xfId="3" applyFont="1" applyAlignment="1">
      <alignment vertical="center"/>
    </xf>
    <xf numFmtId="0" fontId="25" fillId="14" borderId="13" xfId="4" applyFont="1" applyFill="1" applyBorder="1" applyAlignment="1">
      <alignment horizontal="left" vertical="center"/>
    </xf>
    <xf numFmtId="0" fontId="6" fillId="14" borderId="14" xfId="3" applyFont="1" applyFill="1" applyBorder="1" applyAlignment="1">
      <alignment vertical="center" wrapText="1"/>
    </xf>
    <xf numFmtId="0" fontId="11" fillId="9" borderId="4" xfId="4" applyFont="1" applyFill="1" applyBorder="1" applyAlignment="1">
      <alignment horizontal="center" vertical="center" wrapText="1"/>
    </xf>
    <xf numFmtId="0" fontId="11" fillId="9" borderId="13" xfId="4" applyFont="1" applyFill="1" applyBorder="1" applyAlignment="1">
      <alignment horizontal="center" vertical="center" wrapText="1"/>
    </xf>
    <xf numFmtId="0" fontId="11" fillId="14" borderId="13" xfId="4" applyFont="1" applyFill="1" applyBorder="1" applyAlignment="1">
      <alignment horizontal="left" vertical="center"/>
    </xf>
    <xf numFmtId="0" fontId="27" fillId="14" borderId="14" xfId="3" applyFont="1" applyFill="1" applyBorder="1" applyAlignment="1">
      <alignment vertical="center" wrapText="1"/>
    </xf>
    <xf numFmtId="165" fontId="12" fillId="6" borderId="4" xfId="1" applyNumberFormat="1" applyFont="1" applyFill="1" applyBorder="1" applyAlignment="1">
      <alignment horizontal="center" vertical="center" wrapText="1"/>
    </xf>
    <xf numFmtId="166" fontId="12" fillId="5" borderId="4" xfId="3" applyNumberFormat="1" applyFont="1" applyFill="1" applyBorder="1" applyAlignment="1">
      <alignment horizontal="center" vertical="center"/>
    </xf>
    <xf numFmtId="0" fontId="22" fillId="15" borderId="4" xfId="3" applyFont="1" applyFill="1" applyBorder="1" applyAlignment="1">
      <alignment horizontal="center" vertical="center"/>
    </xf>
    <xf numFmtId="0" fontId="24" fillId="14" borderId="14" xfId="3" applyFont="1" applyFill="1" applyBorder="1" applyAlignment="1">
      <alignment vertical="center" wrapText="1"/>
    </xf>
    <xf numFmtId="0" fontId="12" fillId="10" borderId="4" xfId="3" applyFont="1" applyFill="1" applyBorder="1" applyAlignment="1">
      <alignment horizontal="center" vertical="center" wrapText="1"/>
    </xf>
    <xf numFmtId="0" fontId="22" fillId="15" borderId="14" xfId="3" applyFont="1" applyFill="1" applyBorder="1" applyAlignment="1">
      <alignment vertical="center"/>
    </xf>
    <xf numFmtId="49" fontId="12" fillId="6" borderId="4" xfId="1" applyNumberFormat="1" applyFont="1" applyFill="1" applyBorder="1" applyAlignment="1">
      <alignment horizontal="center" vertical="center" wrapText="1"/>
    </xf>
    <xf numFmtId="0" fontId="4" fillId="0" borderId="0" xfId="3" applyFont="1" applyAlignment="1">
      <alignment horizontal="left" vertical="center"/>
    </xf>
    <xf numFmtId="0" fontId="6" fillId="10" borderId="13" xfId="3" applyFont="1" applyFill="1" applyBorder="1" applyAlignment="1">
      <alignment vertical="center"/>
    </xf>
    <xf numFmtId="0" fontId="6" fillId="10" borderId="17" xfId="3" applyFont="1" applyFill="1" applyBorder="1" applyAlignment="1">
      <alignment vertical="center"/>
    </xf>
    <xf numFmtId="0" fontId="6" fillId="10" borderId="14" xfId="3" applyFont="1" applyFill="1" applyBorder="1" applyAlignment="1">
      <alignment vertical="center"/>
    </xf>
    <xf numFmtId="0" fontId="28" fillId="9" borderId="4" xfId="4" applyFont="1" applyFill="1" applyBorder="1" applyAlignment="1">
      <alignment horizontal="center" vertical="center" wrapText="1"/>
    </xf>
    <xf numFmtId="0" fontId="7" fillId="4" borderId="4" xfId="3" applyFont="1" applyFill="1" applyBorder="1" applyAlignment="1">
      <alignment horizontal="left" vertical="center" wrapText="1"/>
    </xf>
    <xf numFmtId="0" fontId="25" fillId="9" borderId="4" xfId="4" applyFont="1" applyFill="1" applyBorder="1" applyAlignment="1">
      <alignment horizontal="left" vertical="center" wrapText="1"/>
    </xf>
    <xf numFmtId="165" fontId="6" fillId="0" borderId="0" xfId="3" applyNumberFormat="1" applyFont="1" applyAlignment="1">
      <alignment horizontal="left" vertical="center"/>
    </xf>
    <xf numFmtId="165" fontId="10" fillId="8" borderId="4" xfId="1" applyNumberFormat="1" applyFont="1" applyFill="1" applyBorder="1" applyAlignment="1">
      <alignment horizontal="center" vertical="center" wrapText="1"/>
    </xf>
    <xf numFmtId="165" fontId="10" fillId="16" borderId="4" xfId="1" applyNumberFormat="1" applyFont="1" applyFill="1" applyBorder="1" applyAlignment="1">
      <alignment horizontal="center" vertical="center" wrapText="1"/>
    </xf>
    <xf numFmtId="165" fontId="5" fillId="16" borderId="4" xfId="1" applyNumberFormat="1" applyFont="1" applyFill="1" applyBorder="1" applyAlignment="1">
      <alignment horizontal="center" vertical="center" wrapText="1"/>
    </xf>
    <xf numFmtId="9" fontId="20" fillId="8" borderId="4" xfId="2" applyFont="1" applyFill="1" applyBorder="1" applyAlignment="1">
      <alignment horizontal="center" vertical="center"/>
    </xf>
    <xf numFmtId="9" fontId="6" fillId="0" borderId="0" xfId="2" applyFont="1" applyFill="1" applyBorder="1" applyAlignment="1">
      <alignment vertical="center"/>
    </xf>
    <xf numFmtId="0" fontId="25" fillId="0" borderId="0" xfId="4" applyFont="1" applyAlignment="1">
      <alignment horizontal="left" vertical="center" wrapText="1"/>
    </xf>
    <xf numFmtId="167" fontId="12" fillId="6" borderId="4" xfId="5" applyNumberFormat="1" applyFont="1" applyFill="1" applyBorder="1" applyAlignment="1">
      <alignment horizontal="center" vertical="center" wrapText="1"/>
    </xf>
    <xf numFmtId="168" fontId="12" fillId="7" borderId="4" xfId="1" applyNumberFormat="1" applyFont="1" applyFill="1" applyBorder="1" applyAlignment="1">
      <alignment horizontal="center" vertical="center" wrapText="1"/>
    </xf>
    <xf numFmtId="0" fontId="4" fillId="0" borderId="15" xfId="3" applyFont="1" applyBorder="1" applyAlignment="1">
      <alignment vertical="center"/>
    </xf>
    <xf numFmtId="0" fontId="25" fillId="9" borderId="3" xfId="4" applyFont="1" applyFill="1" applyBorder="1" applyAlignment="1">
      <alignment horizontal="left" vertical="center" wrapText="1"/>
    </xf>
    <xf numFmtId="0" fontId="25" fillId="9" borderId="3" xfId="4" applyFont="1" applyFill="1" applyBorder="1" applyAlignment="1">
      <alignment horizontal="center" vertical="center" wrapText="1"/>
    </xf>
    <xf numFmtId="0" fontId="12" fillId="8" borderId="3" xfId="1" applyNumberFormat="1" applyFont="1" applyFill="1" applyBorder="1" applyAlignment="1">
      <alignment horizontal="center" vertical="center" wrapText="1"/>
    </xf>
    <xf numFmtId="170" fontId="12" fillId="6" borderId="4" xfId="3" applyNumberFormat="1" applyFont="1" applyFill="1" applyBorder="1" applyAlignment="1">
      <alignment horizontal="center" vertical="center"/>
    </xf>
    <xf numFmtId="9" fontId="12" fillId="7" borderId="4" xfId="2" applyFont="1" applyFill="1" applyBorder="1" applyAlignment="1">
      <alignment horizontal="center" vertical="center"/>
    </xf>
    <xf numFmtId="9" fontId="12" fillId="8" borderId="4" xfId="2" applyFont="1" applyFill="1" applyBorder="1" applyAlignment="1">
      <alignment horizontal="center" vertical="center" wrapText="1"/>
    </xf>
    <xf numFmtId="9" fontId="12" fillId="8" borderId="3" xfId="2" applyFont="1" applyFill="1" applyBorder="1" applyAlignment="1">
      <alignment horizontal="center" vertical="center" wrapText="1"/>
    </xf>
    <xf numFmtId="9" fontId="12" fillId="8" borderId="2" xfId="2" applyFont="1" applyFill="1" applyBorder="1" applyAlignment="1">
      <alignment horizontal="center" vertical="center" wrapText="1"/>
    </xf>
    <xf numFmtId="9" fontId="12" fillId="8" borderId="4" xfId="1" applyNumberFormat="1" applyFont="1" applyFill="1" applyBorder="1" applyAlignment="1">
      <alignment horizontal="center" vertical="center" wrapText="1"/>
    </xf>
    <xf numFmtId="0" fontId="29" fillId="0" borderId="0" xfId="3" applyFont="1" applyAlignment="1">
      <alignment horizontal="right" vertical="center" wrapText="1"/>
    </xf>
    <xf numFmtId="44" fontId="29" fillId="3" borderId="0" xfId="1" applyNumberFormat="1" applyFont="1" applyFill="1" applyBorder="1" applyAlignment="1">
      <alignment horizontal="center" vertical="center"/>
    </xf>
    <xf numFmtId="9" fontId="29" fillId="3" borderId="0" xfId="2" applyFont="1" applyFill="1" applyBorder="1" applyAlignment="1">
      <alignment horizontal="center" vertical="center"/>
    </xf>
    <xf numFmtId="0" fontId="30" fillId="0" borderId="11" xfId="3" applyFont="1" applyBorder="1" applyAlignment="1">
      <alignment vertical="center"/>
    </xf>
    <xf numFmtId="0" fontId="4" fillId="0" borderId="11" xfId="3" applyFont="1" applyBorder="1" applyAlignment="1">
      <alignment vertical="center"/>
    </xf>
    <xf numFmtId="0" fontId="10" fillId="8" borderId="4" xfId="1" applyNumberFormat="1" applyFont="1" applyFill="1" applyBorder="1" applyAlignment="1">
      <alignment horizontal="center" vertical="center" wrapText="1"/>
    </xf>
    <xf numFmtId="171" fontId="29" fillId="3" borderId="0" xfId="1" applyNumberFormat="1" applyFont="1" applyFill="1" applyBorder="1" applyAlignment="1">
      <alignment horizontal="center" vertical="center"/>
    </xf>
    <xf numFmtId="0" fontId="11" fillId="9" borderId="4" xfId="4" applyFont="1" applyFill="1" applyBorder="1" applyAlignment="1">
      <alignment horizontal="right" vertical="center" wrapText="1"/>
    </xf>
    <xf numFmtId="172" fontId="12" fillId="7" borderId="4" xfId="5" applyNumberFormat="1" applyFont="1" applyFill="1" applyBorder="1" applyAlignment="1">
      <alignment horizontal="center" vertical="center"/>
    </xf>
    <xf numFmtId="172" fontId="12" fillId="6" borderId="4" xfId="5" applyNumberFormat="1" applyFont="1" applyFill="1" applyBorder="1" applyAlignment="1">
      <alignment horizontal="center" vertical="center"/>
    </xf>
    <xf numFmtId="0" fontId="25" fillId="0" borderId="0" xfId="4" applyFont="1" applyAlignment="1">
      <alignment horizontal="right" vertical="center" wrapText="1"/>
    </xf>
    <xf numFmtId="9" fontId="12" fillId="0" borderId="0" xfId="2" applyFont="1" applyFill="1" applyBorder="1" applyAlignment="1">
      <alignment horizontal="center" vertical="center"/>
    </xf>
    <xf numFmtId="0" fontId="25" fillId="9" borderId="4" xfId="4" applyFont="1" applyFill="1" applyBorder="1" applyAlignment="1">
      <alignment horizontal="center" vertical="center" wrapText="1"/>
    </xf>
    <xf numFmtId="0" fontId="25" fillId="18" borderId="4" xfId="4" applyFont="1" applyFill="1" applyBorder="1" applyAlignment="1">
      <alignment horizontal="center" vertical="center" wrapText="1"/>
    </xf>
    <xf numFmtId="0" fontId="22" fillId="7" borderId="4" xfId="3" applyFont="1" applyFill="1" applyBorder="1" applyAlignment="1">
      <alignment horizontal="center" vertical="center"/>
    </xf>
    <xf numFmtId="172" fontId="12" fillId="6" borderId="4" xfId="5" applyNumberFormat="1" applyFont="1" applyFill="1" applyBorder="1" applyAlignment="1">
      <alignment horizontal="right" vertical="center"/>
    </xf>
    <xf numFmtId="0" fontId="7" fillId="0" borderId="0" xfId="3" applyFont="1" applyAlignment="1">
      <alignment vertical="center" wrapText="1"/>
    </xf>
    <xf numFmtId="172" fontId="25" fillId="7" borderId="4" xfId="1" applyNumberFormat="1" applyFont="1" applyFill="1" applyBorder="1" applyAlignment="1">
      <alignment horizontal="center" vertical="center"/>
    </xf>
    <xf numFmtId="9" fontId="25" fillId="7" borderId="4" xfId="2" applyFont="1" applyFill="1" applyBorder="1" applyAlignment="1">
      <alignment horizontal="center" vertical="center"/>
    </xf>
    <xf numFmtId="0" fontId="25" fillId="9" borderId="4" xfId="3" applyFont="1" applyFill="1" applyBorder="1" applyAlignment="1">
      <alignment horizontal="center" vertical="center"/>
    </xf>
    <xf numFmtId="0" fontId="7" fillId="4" borderId="0" xfId="3" applyFont="1" applyFill="1" applyAlignment="1">
      <alignment vertical="center" wrapText="1"/>
    </xf>
    <xf numFmtId="0" fontId="6" fillId="0" borderId="0" xfId="3" applyFont="1" applyAlignment="1">
      <alignment vertical="top"/>
    </xf>
    <xf numFmtId="0" fontId="6" fillId="0" borderId="0" xfId="3" applyFont="1" applyAlignment="1">
      <alignment horizontal="left" vertical="top"/>
    </xf>
    <xf numFmtId="0" fontId="31" fillId="0" borderId="0" xfId="3" applyFont="1" applyAlignment="1">
      <alignment vertical="center"/>
    </xf>
    <xf numFmtId="0" fontId="32" fillId="0" borderId="0" xfId="3" applyFont="1" applyAlignment="1">
      <alignment horizontal="center" vertical="center"/>
    </xf>
    <xf numFmtId="0" fontId="11" fillId="9" borderId="20" xfId="4" applyFont="1" applyFill="1" applyBorder="1" applyAlignment="1">
      <alignment horizontal="center" vertical="center" wrapText="1"/>
    </xf>
    <xf numFmtId="0" fontId="11" fillId="9" borderId="13" xfId="4" applyFont="1" applyFill="1" applyBorder="1" applyAlignment="1">
      <alignment horizontal="left" vertical="center" wrapText="1"/>
    </xf>
    <xf numFmtId="173" fontId="10" fillId="12" borderId="4" xfId="1" applyNumberFormat="1" applyFont="1" applyFill="1" applyBorder="1" applyAlignment="1">
      <alignment horizontal="center" vertical="center" wrapText="1"/>
    </xf>
    <xf numFmtId="173" fontId="10" fillId="10" borderId="4" xfId="1" applyNumberFormat="1" applyFont="1" applyFill="1" applyBorder="1" applyAlignment="1">
      <alignment horizontal="center" vertical="center" wrapText="1"/>
    </xf>
    <xf numFmtId="173" fontId="6" fillId="0" borderId="0" xfId="3" applyNumberFormat="1" applyFont="1" applyAlignment="1">
      <alignment horizontal="left" vertical="center"/>
    </xf>
    <xf numFmtId="0" fontId="30" fillId="0" borderId="0" xfId="3" applyFont="1" applyAlignment="1">
      <alignment vertical="center"/>
    </xf>
    <xf numFmtId="9" fontId="6" fillId="0" borderId="0" xfId="2" applyFont="1" applyFill="1" applyBorder="1" applyAlignment="1">
      <alignment horizontal="center" vertical="center"/>
    </xf>
    <xf numFmtId="174" fontId="10" fillId="12" borderId="4" xfId="1" applyNumberFormat="1" applyFont="1" applyFill="1" applyBorder="1" applyAlignment="1">
      <alignment horizontal="center" vertical="center" wrapText="1"/>
    </xf>
    <xf numFmtId="174" fontId="10" fillId="5" borderId="4" xfId="3" applyNumberFormat="1" applyFont="1" applyFill="1" applyBorder="1" applyAlignment="1">
      <alignment horizontal="center" vertical="center"/>
    </xf>
    <xf numFmtId="0" fontId="22" fillId="19" borderId="21" xfId="3" applyFont="1" applyFill="1" applyBorder="1" applyAlignment="1">
      <alignment vertical="center" wrapText="1"/>
    </xf>
    <xf numFmtId="0" fontId="22" fillId="19" borderId="18" xfId="3" applyFont="1" applyFill="1" applyBorder="1" applyAlignment="1">
      <alignment vertical="center" wrapText="1"/>
    </xf>
    <xf numFmtId="0" fontId="7" fillId="9" borderId="13" xfId="4" applyFont="1" applyFill="1" applyBorder="1" applyAlignment="1">
      <alignment horizontal="left" vertical="center" wrapText="1"/>
    </xf>
    <xf numFmtId="174" fontId="12" fillId="8" borderId="4" xfId="1" applyNumberFormat="1" applyFont="1" applyFill="1" applyBorder="1" applyAlignment="1">
      <alignment horizontal="center" vertical="center" wrapText="1"/>
    </xf>
    <xf numFmtId="175" fontId="12" fillId="3" borderId="22" xfId="1" applyNumberFormat="1" applyFont="1" applyFill="1" applyBorder="1" applyAlignment="1">
      <alignment horizontal="center" vertical="center" wrapText="1"/>
    </xf>
    <xf numFmtId="175" fontId="12" fillId="3" borderId="0" xfId="1" applyNumberFormat="1" applyFont="1" applyFill="1" applyBorder="1" applyAlignment="1">
      <alignment horizontal="center" vertical="center" wrapText="1"/>
    </xf>
    <xf numFmtId="0" fontId="25" fillId="9" borderId="13" xfId="4" applyFont="1" applyFill="1" applyBorder="1" applyAlignment="1">
      <alignment horizontal="left" vertical="center" wrapText="1"/>
    </xf>
    <xf numFmtId="174" fontId="6" fillId="16" borderId="4" xfId="1" applyNumberFormat="1" applyFont="1" applyFill="1" applyBorder="1" applyAlignment="1">
      <alignment horizontal="center" vertical="center" wrapText="1"/>
    </xf>
    <xf numFmtId="174" fontId="6" fillId="19" borderId="22" xfId="1" applyNumberFormat="1" applyFont="1" applyFill="1" applyBorder="1" applyAlignment="1">
      <alignment horizontal="center" vertical="center" wrapText="1"/>
    </xf>
    <xf numFmtId="174" fontId="6" fillId="19" borderId="0" xfId="1" applyNumberFormat="1" applyFont="1" applyFill="1" applyBorder="1" applyAlignment="1">
      <alignment horizontal="center" vertical="center" wrapText="1"/>
    </xf>
    <xf numFmtId="9" fontId="23" fillId="8" borderId="4" xfId="2" applyFont="1" applyFill="1" applyBorder="1" applyAlignment="1">
      <alignment horizontal="center" vertical="center"/>
    </xf>
    <xf numFmtId="9" fontId="23" fillId="3" borderId="22" xfId="2" applyFont="1" applyFill="1" applyBorder="1" applyAlignment="1">
      <alignment horizontal="center" vertical="center"/>
    </xf>
    <xf numFmtId="9" fontId="23" fillId="3" borderId="0" xfId="2" applyFont="1" applyFill="1" applyBorder="1" applyAlignment="1">
      <alignment horizontal="center" vertical="center"/>
    </xf>
    <xf numFmtId="0" fontId="22" fillId="19" borderId="22" xfId="3" applyFont="1" applyFill="1" applyBorder="1" applyAlignment="1">
      <alignment vertical="center" wrapText="1"/>
    </xf>
    <xf numFmtId="0" fontId="22" fillId="19" borderId="0" xfId="3" applyFont="1" applyFill="1" applyAlignment="1">
      <alignment vertical="center" wrapText="1"/>
    </xf>
    <xf numFmtId="0" fontId="6" fillId="3" borderId="0" xfId="3" applyFont="1" applyFill="1"/>
    <xf numFmtId="0" fontId="13" fillId="0" borderId="0" xfId="3" applyFont="1" applyAlignment="1">
      <alignment vertical="center"/>
    </xf>
    <xf numFmtId="0" fontId="25" fillId="9" borderId="20" xfId="4" applyFont="1" applyFill="1" applyBorder="1" applyAlignment="1">
      <alignment horizontal="center" vertical="center" wrapText="1"/>
    </xf>
    <xf numFmtId="173" fontId="12" fillId="20" borderId="4" xfId="1" applyNumberFormat="1" applyFont="1" applyFill="1" applyBorder="1" applyAlignment="1">
      <alignment horizontal="center" vertical="center" wrapText="1"/>
    </xf>
    <xf numFmtId="173" fontId="12" fillId="8" borderId="4" xfId="1" applyNumberFormat="1" applyFont="1" applyFill="1" applyBorder="1" applyAlignment="1">
      <alignment horizontal="center" vertical="center" wrapText="1"/>
    </xf>
    <xf numFmtId="176" fontId="12" fillId="8" borderId="4" xfId="1" applyNumberFormat="1" applyFont="1" applyFill="1" applyBorder="1" applyAlignment="1">
      <alignment horizontal="center" vertical="center" wrapText="1"/>
    </xf>
    <xf numFmtId="173" fontId="12" fillId="16" borderId="4" xfId="1" applyNumberFormat="1" applyFont="1" applyFill="1" applyBorder="1" applyAlignment="1">
      <alignment horizontal="center" vertical="center" wrapText="1"/>
    </xf>
    <xf numFmtId="9" fontId="22" fillId="8" borderId="4" xfId="2" applyFont="1" applyFill="1" applyBorder="1" applyAlignment="1">
      <alignment horizontal="center" vertical="center"/>
    </xf>
    <xf numFmtId="174" fontId="12" fillId="20" borderId="4" xfId="1" applyNumberFormat="1" applyFont="1" applyFill="1" applyBorder="1" applyAlignment="1">
      <alignment horizontal="center" vertical="center" wrapText="1"/>
    </xf>
    <xf numFmtId="174" fontId="12" fillId="16" borderId="4" xfId="1" applyNumberFormat="1" applyFont="1" applyFill="1" applyBorder="1" applyAlignment="1">
      <alignment horizontal="center" vertical="center" wrapText="1"/>
    </xf>
    <xf numFmtId="166" fontId="12" fillId="6" borderId="4" xfId="1" applyNumberFormat="1" applyFont="1" applyFill="1" applyBorder="1" applyAlignment="1">
      <alignment horizontal="center" vertical="center" wrapText="1"/>
    </xf>
    <xf numFmtId="0" fontId="34" fillId="0" borderId="0" xfId="3" applyFont="1" applyAlignment="1">
      <alignment vertical="center"/>
    </xf>
    <xf numFmtId="0" fontId="25" fillId="9" borderId="4" xfId="7" applyFont="1" applyFill="1" applyBorder="1" applyAlignment="1">
      <alignment horizontal="center" vertical="center" wrapText="1"/>
    </xf>
    <xf numFmtId="165" fontId="22" fillId="6" borderId="4" xfId="3" applyNumberFormat="1" applyFont="1" applyFill="1" applyBorder="1" applyAlignment="1">
      <alignment horizontal="center" vertical="center"/>
    </xf>
    <xf numFmtId="165" fontId="12" fillId="10" borderId="4" xfId="1" quotePrefix="1" applyNumberFormat="1" applyFont="1" applyFill="1" applyBorder="1" applyAlignment="1">
      <alignment horizontal="center" vertical="center" wrapText="1"/>
    </xf>
    <xf numFmtId="165" fontId="12" fillId="12" borderId="4" xfId="1" quotePrefix="1" applyNumberFormat="1" applyFont="1" applyFill="1" applyBorder="1" applyAlignment="1">
      <alignment horizontal="center" vertical="center" wrapText="1"/>
    </xf>
    <xf numFmtId="173" fontId="22" fillId="6" borderId="4" xfId="3" applyNumberFormat="1" applyFont="1" applyFill="1" applyBorder="1" applyAlignment="1">
      <alignment horizontal="center" vertical="center"/>
    </xf>
    <xf numFmtId="173" fontId="22" fillId="5" borderId="4" xfId="3" applyNumberFormat="1" applyFont="1" applyFill="1" applyBorder="1" applyAlignment="1">
      <alignment horizontal="center" vertical="center"/>
    </xf>
    <xf numFmtId="0" fontId="12" fillId="0" borderId="4" xfId="3" applyFont="1" applyBorder="1" applyAlignment="1">
      <alignment horizontal="center" vertical="center" wrapText="1"/>
    </xf>
    <xf numFmtId="0" fontId="12" fillId="3" borderId="4" xfId="3" applyFont="1" applyFill="1" applyBorder="1" applyAlignment="1">
      <alignment horizontal="center" vertical="center" wrapText="1"/>
    </xf>
    <xf numFmtId="0" fontId="12" fillId="3" borderId="4" xfId="3" applyFont="1" applyFill="1" applyBorder="1" applyAlignment="1">
      <alignment horizontal="center" vertical="center"/>
    </xf>
    <xf numFmtId="0" fontId="12" fillId="0" borderId="12" xfId="3" applyFont="1" applyBorder="1" applyAlignment="1">
      <alignment horizontal="center" vertical="center"/>
    </xf>
    <xf numFmtId="0" fontId="6" fillId="0" borderId="0" xfId="3" applyFont="1"/>
    <xf numFmtId="0" fontId="6" fillId="8" borderId="4" xfId="3" applyFont="1" applyFill="1" applyBorder="1" applyAlignment="1">
      <alignment horizontal="center" vertical="center" wrapText="1"/>
    </xf>
    <xf numFmtId="1" fontId="6" fillId="8" borderId="4" xfId="8" applyNumberFormat="1" applyFont="1" applyFill="1" applyBorder="1" applyAlignment="1">
      <alignment horizontal="center" vertical="center" wrapText="1"/>
    </xf>
    <xf numFmtId="165" fontId="6" fillId="8" borderId="4" xfId="8" applyNumberFormat="1" applyFont="1" applyFill="1" applyBorder="1" applyAlignment="1">
      <alignment horizontal="center" vertical="center" wrapText="1"/>
    </xf>
    <xf numFmtId="165" fontId="6" fillId="0" borderId="12" xfId="8" applyNumberFormat="1" applyFont="1" applyFill="1" applyBorder="1" applyAlignment="1">
      <alignment horizontal="center" vertical="center" wrapText="1"/>
    </xf>
    <xf numFmtId="0" fontId="4" fillId="0" borderId="0" xfId="3" applyFont="1"/>
    <xf numFmtId="0" fontId="6" fillId="21" borderId="4" xfId="3" applyFont="1" applyFill="1" applyBorder="1" applyAlignment="1">
      <alignment horizontal="center" vertical="center" wrapText="1"/>
    </xf>
    <xf numFmtId="1" fontId="6" fillId="21" borderId="4" xfId="8" applyNumberFormat="1" applyFont="1" applyFill="1" applyBorder="1" applyAlignment="1">
      <alignment horizontal="center" vertical="center" wrapText="1"/>
    </xf>
    <xf numFmtId="165" fontId="6" fillId="21" borderId="4" xfId="8" applyNumberFormat="1" applyFont="1" applyFill="1" applyBorder="1" applyAlignment="1">
      <alignment horizontal="center" vertical="center" wrapText="1"/>
    </xf>
    <xf numFmtId="0" fontId="6" fillId="0" borderId="0" xfId="3" applyFont="1" applyAlignment="1">
      <alignment horizontal="center" wrapText="1"/>
    </xf>
    <xf numFmtId="0" fontId="6" fillId="0" borderId="0" xfId="3" applyFont="1" applyAlignment="1">
      <alignment horizontal="center"/>
    </xf>
    <xf numFmtId="0" fontId="6" fillId="0" borderId="0" xfId="3" applyFont="1" applyAlignment="1">
      <alignment horizontal="left"/>
    </xf>
    <xf numFmtId="173" fontId="6" fillId="8" borderId="4" xfId="8" applyNumberFormat="1" applyFont="1" applyFill="1" applyBorder="1" applyAlignment="1">
      <alignment horizontal="center" vertical="center" wrapText="1"/>
    </xf>
    <xf numFmtId="176" fontId="6" fillId="8" borderId="4" xfId="8" applyNumberFormat="1" applyFont="1" applyFill="1" applyBorder="1" applyAlignment="1">
      <alignment horizontal="center" vertical="center" wrapText="1"/>
    </xf>
    <xf numFmtId="173" fontId="6" fillId="21" borderId="4" xfId="8" applyNumberFormat="1" applyFont="1" applyFill="1" applyBorder="1" applyAlignment="1">
      <alignment horizontal="center" vertical="center" wrapText="1"/>
    </xf>
    <xf numFmtId="176" fontId="6" fillId="21" borderId="4" xfId="8" applyNumberFormat="1" applyFont="1" applyFill="1" applyBorder="1" applyAlignment="1">
      <alignment horizontal="center" vertical="center" wrapText="1"/>
    </xf>
    <xf numFmtId="173" fontId="35" fillId="21" borderId="4" xfId="8" applyNumberFormat="1" applyFont="1" applyFill="1" applyBorder="1" applyAlignment="1">
      <alignment horizontal="center" vertical="center" wrapText="1"/>
    </xf>
    <xf numFmtId="176" fontId="35" fillId="21" borderId="4" xfId="8" applyNumberFormat="1" applyFont="1" applyFill="1" applyBorder="1" applyAlignment="1">
      <alignment horizontal="center" vertical="center" wrapText="1"/>
    </xf>
    <xf numFmtId="174" fontId="6" fillId="8" borderId="4" xfId="8" applyNumberFormat="1" applyFont="1" applyFill="1" applyBorder="1" applyAlignment="1">
      <alignment horizontal="center" vertical="center" wrapText="1"/>
    </xf>
    <xf numFmtId="174" fontId="6" fillId="21" borderId="4" xfId="8" applyNumberFormat="1" applyFont="1" applyFill="1" applyBorder="1" applyAlignment="1">
      <alignment horizontal="center" vertical="center" wrapText="1"/>
    </xf>
    <xf numFmtId="174" fontId="35" fillId="21" borderId="4" xfId="8" applyNumberFormat="1" applyFont="1" applyFill="1" applyBorder="1" applyAlignment="1">
      <alignment horizontal="center" vertical="center" wrapText="1"/>
    </xf>
    <xf numFmtId="0" fontId="14" fillId="0" borderId="0" xfId="3" applyFont="1" applyAlignment="1">
      <alignment horizontal="left" vertical="center"/>
    </xf>
    <xf numFmtId="0" fontId="25" fillId="22" borderId="0" xfId="3" applyFont="1" applyFill="1" applyAlignment="1">
      <alignment horizontal="center" vertical="center" wrapText="1"/>
    </xf>
    <xf numFmtId="0" fontId="25" fillId="22" borderId="4" xfId="3" applyFont="1" applyFill="1" applyBorder="1" applyAlignment="1">
      <alignment horizontal="center" vertical="center" wrapText="1"/>
    </xf>
    <xf numFmtId="0" fontId="25" fillId="22" borderId="13" xfId="3" applyFont="1" applyFill="1" applyBorder="1" applyAlignment="1">
      <alignment horizontal="center" vertical="center" wrapText="1"/>
    </xf>
    <xf numFmtId="0" fontId="25" fillId="22" borderId="4" xfId="3" applyFont="1" applyFill="1" applyBorder="1" applyAlignment="1">
      <alignment horizontal="center" wrapText="1"/>
    </xf>
    <xf numFmtId="0" fontId="6" fillId="0" borderId="0" xfId="3" applyFont="1" applyAlignment="1">
      <alignment vertical="center" wrapText="1"/>
    </xf>
    <xf numFmtId="0" fontId="4" fillId="0" borderId="0" xfId="3" applyFont="1" applyAlignment="1">
      <alignment horizontal="left" vertical="center" wrapText="1"/>
    </xf>
    <xf numFmtId="0" fontId="7" fillId="23" borderId="4" xfId="3" applyFont="1" applyFill="1" applyBorder="1" applyAlignment="1">
      <alignment horizontal="center" vertical="center" wrapText="1"/>
    </xf>
    <xf numFmtId="0" fontId="7" fillId="23" borderId="13" xfId="3" applyFont="1" applyFill="1" applyBorder="1" applyAlignment="1">
      <alignment horizontal="center" vertical="center" wrapText="1"/>
    </xf>
    <xf numFmtId="0" fontId="12" fillId="21" borderId="4" xfId="3" applyFont="1" applyFill="1" applyBorder="1" applyAlignment="1">
      <alignment horizontal="center" vertical="center" wrapText="1"/>
    </xf>
    <xf numFmtId="0" fontId="7" fillId="23" borderId="4" xfId="3" applyFont="1" applyFill="1" applyBorder="1" applyAlignment="1">
      <alignment vertical="center" wrapText="1"/>
    </xf>
    <xf numFmtId="0" fontId="3" fillId="2" borderId="0" xfId="3" applyFont="1" applyFill="1" applyAlignment="1">
      <alignment horizontal="center" vertical="center"/>
    </xf>
    <xf numFmtId="14" fontId="12" fillId="0" borderId="0" xfId="3" applyNumberFormat="1" applyFont="1" applyAlignment="1">
      <alignment horizontal="center" vertical="center"/>
    </xf>
    <xf numFmtId="0" fontId="13" fillId="0" borderId="0" xfId="3" applyFont="1" applyAlignment="1">
      <alignment horizontal="center" vertical="center"/>
    </xf>
    <xf numFmtId="0" fontId="17" fillId="0" borderId="6" xfId="3" applyFont="1" applyBorder="1" applyAlignment="1">
      <alignment horizontal="left" vertical="center" wrapText="1"/>
    </xf>
    <xf numFmtId="0" fontId="17" fillId="0" borderId="7" xfId="3" applyFont="1" applyBorder="1" applyAlignment="1">
      <alignment horizontal="left" vertical="center" wrapText="1"/>
    </xf>
    <xf numFmtId="1" fontId="20" fillId="10" borderId="4" xfId="3" applyNumberFormat="1" applyFont="1" applyFill="1" applyBorder="1" applyAlignment="1">
      <alignment horizontal="center" vertical="center"/>
    </xf>
    <xf numFmtId="0" fontId="20" fillId="10" borderId="4" xfId="3" applyFont="1" applyFill="1" applyBorder="1" applyAlignment="1">
      <alignment horizontal="center" vertical="center"/>
    </xf>
    <xf numFmtId="0" fontId="7" fillId="4" borderId="2" xfId="3" applyFont="1" applyFill="1" applyBorder="1" applyAlignment="1">
      <alignment horizontal="left" vertical="center" wrapText="1"/>
    </xf>
    <xf numFmtId="0" fontId="7" fillId="4" borderId="12" xfId="3" applyFont="1" applyFill="1" applyBorder="1" applyAlignment="1">
      <alignment horizontal="left" vertical="center" wrapText="1"/>
    </xf>
    <xf numFmtId="0" fontId="20" fillId="10" borderId="13" xfId="3" applyFont="1" applyFill="1" applyBorder="1" applyAlignment="1">
      <alignment horizontal="center" vertical="center"/>
    </xf>
    <xf numFmtId="0" fontId="20" fillId="10" borderId="14" xfId="3" applyFont="1" applyFill="1" applyBorder="1" applyAlignment="1">
      <alignment horizontal="center" vertical="center"/>
    </xf>
    <xf numFmtId="4" fontId="20" fillId="12" borderId="4" xfId="3" applyNumberFormat="1" applyFont="1" applyFill="1" applyBorder="1" applyAlignment="1">
      <alignment horizontal="center" vertical="center"/>
    </xf>
    <xf numFmtId="0" fontId="20" fillId="12" borderId="4" xfId="3" applyFont="1" applyFill="1" applyBorder="1" applyAlignment="1">
      <alignment horizontal="center" vertical="center"/>
    </xf>
    <xf numFmtId="0" fontId="22" fillId="13" borderId="0" xfId="3" applyFont="1" applyFill="1" applyAlignment="1">
      <alignment horizontal="left" vertical="top" wrapText="1"/>
    </xf>
    <xf numFmtId="0" fontId="7" fillId="4" borderId="3" xfId="3" applyFont="1" applyFill="1" applyBorder="1" applyAlignment="1">
      <alignment horizontal="left" vertical="center" wrapText="1"/>
    </xf>
    <xf numFmtId="0" fontId="7" fillId="4" borderId="2" xfId="3" applyFont="1" applyFill="1" applyBorder="1" applyAlignment="1">
      <alignment horizontal="left" vertical="top" wrapText="1"/>
    </xf>
    <xf numFmtId="0" fontId="7" fillId="4" borderId="12" xfId="3" applyFont="1" applyFill="1" applyBorder="1" applyAlignment="1">
      <alignment horizontal="left" vertical="top" wrapText="1"/>
    </xf>
    <xf numFmtId="0" fontId="11" fillId="14" borderId="13" xfId="4" applyFont="1" applyFill="1" applyBorder="1" applyAlignment="1">
      <alignment horizontal="left" vertical="center" wrapText="1"/>
    </xf>
    <xf numFmtId="0" fontId="11" fillId="14" borderId="14" xfId="4" applyFont="1" applyFill="1" applyBorder="1" applyAlignment="1">
      <alignment horizontal="left" vertical="center" wrapText="1"/>
    </xf>
    <xf numFmtId="0" fontId="7" fillId="4" borderId="4" xfId="3" applyFont="1" applyFill="1" applyBorder="1" applyAlignment="1">
      <alignment horizontal="left" vertical="center" wrapText="1"/>
    </xf>
    <xf numFmtId="0" fontId="7" fillId="4" borderId="3" xfId="3" applyFont="1" applyFill="1" applyBorder="1" applyAlignment="1">
      <alignment horizontal="left" vertical="top" wrapText="1"/>
    </xf>
    <xf numFmtId="0" fontId="22" fillId="13" borderId="18" xfId="3" applyFont="1" applyFill="1" applyBorder="1" applyAlignment="1">
      <alignment horizontal="left" vertical="top" wrapText="1"/>
    </xf>
    <xf numFmtId="0" fontId="20" fillId="16" borderId="19" xfId="3" applyFont="1" applyFill="1" applyBorder="1" applyAlignment="1">
      <alignment horizontal="center" vertical="center" wrapText="1"/>
    </xf>
    <xf numFmtId="0" fontId="20" fillId="16" borderId="17" xfId="3" applyFont="1" applyFill="1" applyBorder="1" applyAlignment="1">
      <alignment horizontal="center" vertical="center" wrapText="1"/>
    </xf>
    <xf numFmtId="9" fontId="22" fillId="7" borderId="4" xfId="2" applyFont="1" applyFill="1" applyBorder="1" applyAlignment="1">
      <alignment horizontal="center" vertical="center"/>
    </xf>
    <xf numFmtId="0" fontId="7" fillId="4" borderId="12" xfId="6" applyFont="1" applyFill="1" applyBorder="1" applyAlignment="1" applyProtection="1">
      <alignment horizontal="left" vertical="top" wrapText="1"/>
      <protection locked="0"/>
    </xf>
    <xf numFmtId="0" fontId="7" fillId="4" borderId="3" xfId="6" applyFont="1" applyFill="1" applyBorder="1" applyAlignment="1" applyProtection="1">
      <alignment horizontal="left" vertical="top" wrapText="1"/>
      <protection locked="0"/>
    </xf>
    <xf numFmtId="169" fontId="22" fillId="7" borderId="13" xfId="2" applyNumberFormat="1" applyFont="1" applyFill="1" applyBorder="1" applyAlignment="1">
      <alignment horizontal="center" vertical="center"/>
    </xf>
    <xf numFmtId="169" fontId="22" fillId="7" borderId="14" xfId="2" applyNumberFormat="1" applyFont="1" applyFill="1" applyBorder="1" applyAlignment="1">
      <alignment horizontal="center" vertical="center"/>
    </xf>
    <xf numFmtId="0" fontId="22" fillId="7" borderId="4" xfId="2" applyNumberFormat="1" applyFont="1" applyFill="1" applyBorder="1" applyAlignment="1">
      <alignment horizontal="center" vertical="center"/>
    </xf>
    <xf numFmtId="0" fontId="22" fillId="13" borderId="1" xfId="3" applyFont="1" applyFill="1" applyBorder="1" applyAlignment="1">
      <alignment horizontal="left" vertical="top" wrapText="1"/>
    </xf>
    <xf numFmtId="0" fontId="7" fillId="17" borderId="12" xfId="3" applyFont="1" applyFill="1" applyBorder="1" applyAlignment="1">
      <alignment horizontal="left" vertical="center" wrapText="1"/>
    </xf>
    <xf numFmtId="0" fontId="7" fillId="17" borderId="3" xfId="3" applyFont="1" applyFill="1" applyBorder="1" applyAlignment="1">
      <alignment horizontal="left" vertical="center" wrapText="1"/>
    </xf>
    <xf numFmtId="0" fontId="17" fillId="0" borderId="9" xfId="3" applyFont="1" applyBorder="1" applyAlignment="1">
      <alignment horizontal="left" vertical="center" wrapText="1"/>
    </xf>
    <xf numFmtId="0" fontId="17" fillId="0" borderId="10" xfId="3" applyFont="1" applyBorder="1" applyAlignment="1">
      <alignment horizontal="left" vertical="center" wrapText="1"/>
    </xf>
    <xf numFmtId="0" fontId="22" fillId="16" borderId="4" xfId="3" applyFont="1" applyFill="1" applyBorder="1" applyAlignment="1">
      <alignment horizontal="center" vertical="center" wrapText="1"/>
    </xf>
    <xf numFmtId="0" fontId="7" fillId="4" borderId="0" xfId="3" applyFont="1" applyFill="1" applyAlignment="1">
      <alignment horizontal="left" vertical="center" wrapText="1"/>
    </xf>
    <xf numFmtId="0" fontId="22" fillId="16" borderId="13" xfId="3" applyFont="1" applyFill="1" applyBorder="1" applyAlignment="1">
      <alignment horizontal="center" vertical="center" wrapText="1"/>
    </xf>
    <xf numFmtId="0" fontId="22" fillId="16" borderId="17" xfId="3" applyFont="1" applyFill="1" applyBorder="1" applyAlignment="1">
      <alignment horizontal="center" vertical="center" wrapText="1"/>
    </xf>
    <xf numFmtId="0" fontId="22" fillId="16" borderId="14" xfId="3" applyFont="1" applyFill="1" applyBorder="1" applyAlignment="1">
      <alignment horizontal="center" vertical="center" wrapText="1"/>
    </xf>
    <xf numFmtId="0" fontId="25" fillId="4" borderId="23" xfId="6" applyFont="1" applyFill="1" applyBorder="1" applyAlignment="1" applyProtection="1">
      <alignment horizontal="left" vertical="center" wrapText="1"/>
      <protection locked="0"/>
    </xf>
    <xf numFmtId="0" fontId="25" fillId="4" borderId="0" xfId="6" applyFont="1" applyFill="1" applyAlignment="1" applyProtection="1">
      <alignment horizontal="left" vertical="center" wrapText="1"/>
      <protection locked="0"/>
    </xf>
    <xf numFmtId="0" fontId="7" fillId="17" borderId="2" xfId="3" applyFont="1" applyFill="1" applyBorder="1" applyAlignment="1">
      <alignment horizontal="left" vertical="center" wrapText="1"/>
    </xf>
    <xf numFmtId="0" fontId="22" fillId="13" borderId="0" xfId="3" applyFont="1" applyFill="1" applyAlignment="1">
      <alignment horizontal="left" vertical="center" wrapText="1"/>
    </xf>
    <xf numFmtId="0" fontId="23" fillId="13" borderId="0" xfId="3" applyFont="1" applyFill="1" applyAlignment="1">
      <alignment horizontal="left" vertical="top" wrapText="1"/>
    </xf>
  </cellXfs>
  <cellStyles count="9">
    <cellStyle name="Milliers" xfId="1" builtinId="3"/>
    <cellStyle name="Milliers 2 2" xfId="8" xr:uid="{A07CEB02-87D9-44BD-94B8-E259CD6D0003}"/>
    <cellStyle name="Monétaire 2" xfId="5" xr:uid="{BD996961-A46C-418A-8F4C-4BDEAD56EF33}"/>
    <cellStyle name="Normal" xfId="0" builtinId="0"/>
    <cellStyle name="Normal 10 2" xfId="7" xr:uid="{05AAA020-7C94-4116-AA38-B9D5EB7B258C}"/>
    <cellStyle name="Normal 2 2" xfId="3" xr:uid="{7DC876D4-BB5D-491A-AD67-0F94CDB9BF4B}"/>
    <cellStyle name="Normal 3 2" xfId="6" xr:uid="{14F59D63-CF14-498D-8786-0491DC2CC848}"/>
    <cellStyle name="Normal 5 2 3" xfId="4" xr:uid="{B75D172D-0164-4283-9D0F-8F35261301AB}"/>
    <cellStyle name="Pourcentage" xfId="2" builtinId="5"/>
  </cellStyles>
  <dxfs count="17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sz="1400"/>
              <a:t>Comparaison des ratios collectés avec les moyennes nationales</a:t>
            </a:r>
          </a:p>
        </c:rich>
      </c:tx>
      <c:overlay val="0"/>
    </c:title>
    <c:autoTitleDeleted val="0"/>
    <c:plotArea>
      <c:layout/>
      <c:barChart>
        <c:barDir val="col"/>
        <c:grouping val="clustered"/>
        <c:varyColors val="0"/>
        <c:ser>
          <c:idx val="0"/>
          <c:order val="0"/>
          <c:tx>
            <c:strRef>
              <c:f>Analyse!$A$41</c:f>
              <c:strCache>
                <c:ptCount val="1"/>
                <c:pt idx="0">
                  <c:v>0</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DDA7-4834-BA3C-80E84B919E5F}"/>
              </c:ext>
            </c:extLst>
          </c:dPt>
          <c:cat>
            <c:strRef>
              <c:f>Analyse!$B$40:$I$40</c:f>
              <c:strCache>
                <c:ptCount val="8"/>
                <c:pt idx="0">
                  <c:v>Total (DMA)
hors gravats</c:v>
                </c:pt>
                <c:pt idx="1">
                  <c:v>OMR</c:v>
                </c:pt>
                <c:pt idx="2">
                  <c:v>Verre</c:v>
                </c:pt>
                <c:pt idx="3">
                  <c:v>Recyclables 
hors verre</c:v>
                </c:pt>
                <c:pt idx="4">
                  <c:v>Déchèteries
hors gravats</c:v>
                </c:pt>
                <c:pt idx="5">
                  <c:v>Déchets verts</c:v>
                </c:pt>
                <c:pt idx="6">
                  <c:v>Encombrants</c:v>
                </c:pt>
                <c:pt idx="7">
                  <c:v>Autres flux*</c:v>
                </c:pt>
              </c:strCache>
            </c:strRef>
          </c:cat>
          <c:val>
            <c:numRef>
              <c:f>Analyse!$B$41:$I$41</c:f>
              <c:numCache>
                <c:formatCode>#\ ##0" kg/hab."</c:formatCode>
                <c:ptCount val="8"/>
              </c:numCache>
            </c:numRef>
          </c:val>
          <c:extLst>
            <c:ext xmlns:c16="http://schemas.microsoft.com/office/drawing/2014/chart" uri="{C3380CC4-5D6E-409C-BE32-E72D297353CC}">
              <c16:uniqueId val="{00000001-DDA7-4834-BA3C-80E84B919E5F}"/>
            </c:ext>
          </c:extLst>
        </c:ser>
        <c:ser>
          <c:idx val="1"/>
          <c:order val="1"/>
          <c:tx>
            <c:strRef>
              <c:f>Analyse!$A$43</c:f>
              <c:strCache>
                <c:ptCount val="1"/>
                <c:pt idx="0">
                  <c:v>Référentiel national ADEME 2021 (Données 2018) - Ratio kg/hab.</c:v>
                </c:pt>
              </c:strCache>
            </c:strRef>
          </c:tx>
          <c:spPr>
            <a:solidFill>
              <a:schemeClr val="bg2">
                <a:lumMod val="75000"/>
              </a:schemeClr>
            </a:solidFill>
            <a:ln>
              <a:noFill/>
            </a:ln>
            <a:effectLst/>
          </c:spPr>
          <c:invertIfNegative val="0"/>
          <c:cat>
            <c:strRef>
              <c:f>Analyse!$B$40:$I$40</c:f>
              <c:strCache>
                <c:ptCount val="8"/>
                <c:pt idx="0">
                  <c:v>Total (DMA)
hors gravats</c:v>
                </c:pt>
                <c:pt idx="1">
                  <c:v>OMR</c:v>
                </c:pt>
                <c:pt idx="2">
                  <c:v>Verre</c:v>
                </c:pt>
                <c:pt idx="3">
                  <c:v>Recyclables 
hors verre</c:v>
                </c:pt>
                <c:pt idx="4">
                  <c:v>Déchèteries
hors gravats</c:v>
                </c:pt>
                <c:pt idx="5">
                  <c:v>Déchets verts</c:v>
                </c:pt>
                <c:pt idx="6">
                  <c:v>Encombrants</c:v>
                </c:pt>
                <c:pt idx="7">
                  <c:v>Autres flux*</c:v>
                </c:pt>
              </c:strCache>
            </c:strRef>
          </c:cat>
          <c:val>
            <c:numRef>
              <c:f>Analyse!$B$43:$I$43</c:f>
              <c:numCache>
                <c:formatCode>#\ ##0" kg/hab."</c:formatCode>
                <c:ptCount val="8"/>
                <c:pt idx="0">
                  <c:v>543</c:v>
                </c:pt>
                <c:pt idx="1">
                  <c:v>231</c:v>
                </c:pt>
                <c:pt idx="2">
                  <c:v>35</c:v>
                </c:pt>
                <c:pt idx="3">
                  <c:v>51</c:v>
                </c:pt>
                <c:pt idx="4">
                  <c:v>188</c:v>
                </c:pt>
                <c:pt idx="5">
                  <c:v>53</c:v>
                </c:pt>
                <c:pt idx="6">
                  <c:v>5</c:v>
                </c:pt>
                <c:pt idx="7">
                  <c:v>40</c:v>
                </c:pt>
              </c:numCache>
            </c:numRef>
          </c:val>
          <c:extLst>
            <c:ext xmlns:c16="http://schemas.microsoft.com/office/drawing/2014/chart" uri="{C3380CC4-5D6E-409C-BE32-E72D297353CC}">
              <c16:uniqueId val="{00000002-DDA7-4834-BA3C-80E84B919E5F}"/>
            </c:ext>
          </c:extLst>
        </c:ser>
        <c:dLbls>
          <c:showLegendKey val="0"/>
          <c:showVal val="0"/>
          <c:showCatName val="0"/>
          <c:showSerName val="0"/>
          <c:showPercent val="0"/>
          <c:showBubbleSize val="0"/>
        </c:dLbls>
        <c:gapWidth val="75"/>
        <c:overlap val="-25"/>
        <c:axId val="270211072"/>
        <c:axId val="158934144"/>
      </c:barChart>
      <c:catAx>
        <c:axId val="27021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58934144"/>
        <c:crosses val="autoZero"/>
        <c:auto val="1"/>
        <c:lblAlgn val="ctr"/>
        <c:lblOffset val="100"/>
        <c:noMultiLvlLbl val="0"/>
      </c:catAx>
      <c:valAx>
        <c:axId val="158934144"/>
        <c:scaling>
          <c:orientation val="minMax"/>
        </c:scaling>
        <c:delete val="0"/>
        <c:axPos val="l"/>
        <c:majorGridlines>
          <c:spPr>
            <a:ln w="9525" cap="flat" cmpd="sng" algn="ctr">
              <a:solidFill>
                <a:schemeClr val="tx1">
                  <a:lumMod val="15000"/>
                  <a:lumOff val="85000"/>
                </a:schemeClr>
              </a:solidFill>
              <a:round/>
            </a:ln>
            <a:effectLst/>
          </c:spPr>
        </c:majorGridlines>
        <c:numFmt formatCode="#\ ##0&quot; kg/hab.&quot;" sourceLinked="1"/>
        <c:majorTickMark val="none"/>
        <c:minorTickMark val="none"/>
        <c:tickLblPos val="nextTo"/>
        <c:spPr>
          <a:noFill/>
          <a:ln>
            <a:noFill/>
          </a:ln>
          <a:effectLst/>
        </c:spPr>
        <c:txPr>
          <a:bodyPr rot="-60000000" vert="horz"/>
          <a:lstStyle/>
          <a:p>
            <a:pPr>
              <a:defRPr b="0"/>
            </a:pPr>
            <a:endParaRPr lang="fr-FR"/>
          </a:p>
        </c:txPr>
        <c:crossAx val="270211072"/>
        <c:crosses val="autoZero"/>
        <c:crossBetween val="between"/>
      </c:valAx>
      <c:spPr>
        <a:noFill/>
        <a:ln>
          <a:noFill/>
        </a:ln>
        <a:effectLst/>
      </c:spPr>
    </c:plotArea>
    <c:legend>
      <c:legendPos val="b"/>
      <c:overlay val="0"/>
      <c:spPr>
        <a:noFill/>
        <a:ln>
          <a:no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b="1">
          <a:latin typeface="+mn-lt"/>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fr-FR" sz="1400"/>
              <a:t>Évolution des coûts aidés en €HT/habitant</a:t>
            </a:r>
            <a:endParaRPr lang="fr-FR"/>
          </a:p>
        </c:rich>
      </c:tx>
      <c:overlay val="0"/>
      <c:spPr>
        <a:noFill/>
        <a:ln>
          <a:noFill/>
        </a:ln>
        <a:effectLst/>
      </c:spPr>
    </c:title>
    <c:autoTitleDeleted val="0"/>
    <c:plotArea>
      <c:layout/>
      <c:barChart>
        <c:barDir val="col"/>
        <c:grouping val="clustered"/>
        <c:varyColors val="0"/>
        <c:ser>
          <c:idx val="0"/>
          <c:order val="0"/>
          <c:tx>
            <c:strRef>
              <c:f>Analyse!$A$305</c:f>
              <c:strCache>
                <c:ptCount val="1"/>
                <c:pt idx="0">
                  <c:v>2006</c:v>
                </c:pt>
              </c:strCache>
            </c:strRef>
          </c:tx>
          <c:spPr>
            <a:solidFill>
              <a:schemeClr val="tx1"/>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Analyse!$B$305:$I$305</c:f>
              <c:numCache>
                <c:formatCode>#\ ##0" €HT/hab."</c:formatCode>
                <c:ptCount val="8"/>
              </c:numCache>
            </c:numRef>
          </c:val>
          <c:extLst>
            <c:ext xmlns:c16="http://schemas.microsoft.com/office/drawing/2014/chart" uri="{C3380CC4-5D6E-409C-BE32-E72D297353CC}">
              <c16:uniqueId val="{00000000-81BB-4070-B76A-88E40620484F}"/>
            </c:ext>
          </c:extLst>
        </c:ser>
        <c:ser>
          <c:idx val="1"/>
          <c:order val="1"/>
          <c:tx>
            <c:strRef>
              <c:f>Analyse!$A$306</c:f>
              <c:strCache>
                <c:ptCount val="1"/>
                <c:pt idx="0">
                  <c:v>2007</c:v>
                </c:pt>
              </c:strCache>
            </c:strRef>
          </c:tx>
          <c:spPr>
            <a:solidFill>
              <a:schemeClr val="bg2">
                <a:lumMod val="50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Analyse!$B$306:$I$306</c:f>
              <c:numCache>
                <c:formatCode>#\ ##0" €HT/hab."</c:formatCode>
                <c:ptCount val="8"/>
              </c:numCache>
            </c:numRef>
          </c:val>
          <c:extLst>
            <c:ext xmlns:c16="http://schemas.microsoft.com/office/drawing/2014/chart" uri="{C3380CC4-5D6E-409C-BE32-E72D297353CC}">
              <c16:uniqueId val="{00000001-81BB-4070-B76A-88E40620484F}"/>
            </c:ext>
          </c:extLst>
        </c:ser>
        <c:ser>
          <c:idx val="2"/>
          <c:order val="2"/>
          <c:tx>
            <c:strRef>
              <c:f>Analyse!$A$307</c:f>
              <c:strCache>
                <c:ptCount val="1"/>
                <c:pt idx="0">
                  <c:v>2008</c:v>
                </c:pt>
              </c:strCache>
            </c:strRef>
          </c:tx>
          <c:spPr>
            <a:solidFill>
              <a:schemeClr val="accent4">
                <a:lumMod val="75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Analyse!$B$307:$I$307</c:f>
              <c:numCache>
                <c:formatCode>#\ ##0" €HT/hab."</c:formatCode>
                <c:ptCount val="8"/>
              </c:numCache>
            </c:numRef>
          </c:val>
          <c:extLst>
            <c:ext xmlns:c16="http://schemas.microsoft.com/office/drawing/2014/chart" uri="{C3380CC4-5D6E-409C-BE32-E72D297353CC}">
              <c16:uniqueId val="{00000002-81BB-4070-B76A-88E40620484F}"/>
            </c:ext>
          </c:extLst>
        </c:ser>
        <c:ser>
          <c:idx val="3"/>
          <c:order val="3"/>
          <c:tx>
            <c:strRef>
              <c:f>Analyse!$A$308</c:f>
              <c:strCache>
                <c:ptCount val="1"/>
                <c:pt idx="0">
                  <c:v>2009</c:v>
                </c:pt>
              </c:strCache>
            </c:strRef>
          </c:tx>
          <c:spPr>
            <a:solidFill>
              <a:schemeClr val="accent4"/>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Analyse!$B$308:$I$308</c:f>
              <c:numCache>
                <c:formatCode>#\ ##0" €HT/hab."</c:formatCode>
                <c:ptCount val="8"/>
              </c:numCache>
            </c:numRef>
          </c:val>
          <c:extLst>
            <c:ext xmlns:c16="http://schemas.microsoft.com/office/drawing/2014/chart" uri="{C3380CC4-5D6E-409C-BE32-E72D297353CC}">
              <c16:uniqueId val="{00000003-81BB-4070-B76A-88E40620484F}"/>
            </c:ext>
          </c:extLst>
        </c:ser>
        <c:ser>
          <c:idx val="4"/>
          <c:order val="4"/>
          <c:tx>
            <c:strRef>
              <c:f>Analyse!$A$309</c:f>
              <c:strCache>
                <c:ptCount val="1"/>
                <c:pt idx="0">
                  <c:v>2010</c:v>
                </c:pt>
              </c:strCache>
            </c:strRef>
          </c:tx>
          <c:spPr>
            <a:solidFill>
              <a:srgbClr val="00206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Analyse!$B$309:$I$309</c:f>
              <c:numCache>
                <c:formatCode>#\ ##0" €HT/hab."</c:formatCode>
                <c:ptCount val="8"/>
              </c:numCache>
            </c:numRef>
          </c:val>
          <c:extLst>
            <c:ext xmlns:c16="http://schemas.microsoft.com/office/drawing/2014/chart" uri="{C3380CC4-5D6E-409C-BE32-E72D297353CC}">
              <c16:uniqueId val="{00000004-81BB-4070-B76A-88E40620484F}"/>
            </c:ext>
          </c:extLst>
        </c:ser>
        <c:ser>
          <c:idx val="5"/>
          <c:order val="5"/>
          <c:tx>
            <c:strRef>
              <c:f>Analyse!$A$310</c:f>
              <c:strCache>
                <c:ptCount val="1"/>
                <c:pt idx="0">
                  <c:v>2011</c:v>
                </c:pt>
              </c:strCache>
            </c:strRef>
          </c:tx>
          <c:spPr>
            <a:solidFill>
              <a:srgbClr val="0070C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Analyse!$B$310:$I$310</c:f>
              <c:numCache>
                <c:formatCode>#\ ##0" €HT/hab."</c:formatCode>
                <c:ptCount val="8"/>
              </c:numCache>
            </c:numRef>
          </c:val>
          <c:extLst>
            <c:ext xmlns:c16="http://schemas.microsoft.com/office/drawing/2014/chart" uri="{C3380CC4-5D6E-409C-BE32-E72D297353CC}">
              <c16:uniqueId val="{00000005-81BB-4070-B76A-88E40620484F}"/>
            </c:ext>
          </c:extLst>
        </c:ser>
        <c:ser>
          <c:idx val="6"/>
          <c:order val="6"/>
          <c:tx>
            <c:strRef>
              <c:f>Analyse!$A$311</c:f>
              <c:strCache>
                <c:ptCount val="1"/>
                <c:pt idx="0">
                  <c:v>2012</c:v>
                </c:pt>
              </c:strCache>
            </c:strRef>
          </c:tx>
          <c:spPr>
            <a:solidFill>
              <a:srgbClr val="00B0F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Analyse!$B$311:$I$311</c:f>
              <c:numCache>
                <c:formatCode>#\ ##0" €HT/hab."</c:formatCode>
                <c:ptCount val="8"/>
              </c:numCache>
            </c:numRef>
          </c:val>
          <c:extLst>
            <c:ext xmlns:c16="http://schemas.microsoft.com/office/drawing/2014/chart" uri="{C3380CC4-5D6E-409C-BE32-E72D297353CC}">
              <c16:uniqueId val="{00000006-81BB-4070-B76A-88E40620484F}"/>
            </c:ext>
          </c:extLst>
        </c:ser>
        <c:ser>
          <c:idx val="7"/>
          <c:order val="7"/>
          <c:tx>
            <c:strRef>
              <c:f>Analyse!$A$312</c:f>
              <c:strCache>
                <c:ptCount val="1"/>
                <c:pt idx="0">
                  <c:v>2013</c:v>
                </c:pt>
              </c:strCache>
            </c:strRef>
          </c:tx>
          <c:spPr>
            <a:solidFill>
              <a:srgbClr val="00B05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Analyse!$B$312:$I$312</c:f>
              <c:numCache>
                <c:formatCode>#\ ##0" €HT/hab."</c:formatCode>
                <c:ptCount val="8"/>
              </c:numCache>
            </c:numRef>
          </c:val>
          <c:extLst>
            <c:ext xmlns:c16="http://schemas.microsoft.com/office/drawing/2014/chart" uri="{C3380CC4-5D6E-409C-BE32-E72D297353CC}">
              <c16:uniqueId val="{00000007-81BB-4070-B76A-88E40620484F}"/>
            </c:ext>
          </c:extLst>
        </c:ser>
        <c:ser>
          <c:idx val="8"/>
          <c:order val="8"/>
          <c:tx>
            <c:strRef>
              <c:f>Analyse!$A$313</c:f>
              <c:strCache>
                <c:ptCount val="1"/>
                <c:pt idx="0">
                  <c:v>2014</c:v>
                </c:pt>
              </c:strCache>
            </c:strRef>
          </c:tx>
          <c:spPr>
            <a:solidFill>
              <a:srgbClr val="92D05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Analyse!$B$313:$I$313</c:f>
              <c:numCache>
                <c:formatCode>#\ ##0" €HT/hab."</c:formatCode>
                <c:ptCount val="8"/>
              </c:numCache>
            </c:numRef>
          </c:val>
          <c:extLst>
            <c:ext xmlns:c16="http://schemas.microsoft.com/office/drawing/2014/chart" uri="{C3380CC4-5D6E-409C-BE32-E72D297353CC}">
              <c16:uniqueId val="{00000008-81BB-4070-B76A-88E40620484F}"/>
            </c:ext>
          </c:extLst>
        </c:ser>
        <c:ser>
          <c:idx val="9"/>
          <c:order val="9"/>
          <c:tx>
            <c:strRef>
              <c:f>Analyse!$A$314</c:f>
              <c:strCache>
                <c:ptCount val="1"/>
                <c:pt idx="0">
                  <c:v>2015</c:v>
                </c:pt>
              </c:strCache>
            </c:strRef>
          </c:tx>
          <c:spPr>
            <a:solidFill>
              <a:srgbClr val="FFFF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Analyse!$B$314:$I$314</c:f>
              <c:numCache>
                <c:formatCode>#\ ##0" €HT/hab."</c:formatCode>
                <c:ptCount val="8"/>
              </c:numCache>
            </c:numRef>
          </c:val>
          <c:extLst>
            <c:ext xmlns:c16="http://schemas.microsoft.com/office/drawing/2014/chart" uri="{C3380CC4-5D6E-409C-BE32-E72D297353CC}">
              <c16:uniqueId val="{00000009-81BB-4070-B76A-88E40620484F}"/>
            </c:ext>
          </c:extLst>
        </c:ser>
        <c:ser>
          <c:idx val="10"/>
          <c:order val="10"/>
          <c:tx>
            <c:strRef>
              <c:f>Analyse!$A$317</c:f>
              <c:strCache>
                <c:ptCount val="1"/>
                <c:pt idx="0">
                  <c:v>2018</c:v>
                </c:pt>
              </c:strCache>
            </c:strRef>
          </c:tx>
          <c:spPr>
            <a:solidFill>
              <a:srgbClr val="FFC0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Analyse!$B$317:$I$317</c:f>
              <c:numCache>
                <c:formatCode>#\ ##0" €HT/hab."</c:formatCode>
                <c:ptCount val="8"/>
              </c:numCache>
            </c:numRef>
          </c:val>
          <c:extLst>
            <c:ext xmlns:c16="http://schemas.microsoft.com/office/drawing/2014/chart" uri="{C3380CC4-5D6E-409C-BE32-E72D297353CC}">
              <c16:uniqueId val="{0000000A-81BB-4070-B76A-88E40620484F}"/>
            </c:ext>
          </c:extLst>
        </c:ser>
        <c:ser>
          <c:idx val="11"/>
          <c:order val="11"/>
          <c:tx>
            <c:strRef>
              <c:f>Analyse!$A$318</c:f>
              <c:strCache>
                <c:ptCount val="1"/>
                <c:pt idx="0">
                  <c:v>2019</c:v>
                </c:pt>
              </c:strCache>
            </c:strRef>
          </c:tx>
          <c:spPr>
            <a:solidFill>
              <a:srgbClr val="FF00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Analyse!$B$318:$I$318</c:f>
              <c:numCache>
                <c:formatCode>#\ ##0" €HT/hab."</c:formatCode>
                <c:ptCount val="8"/>
              </c:numCache>
            </c:numRef>
          </c:val>
          <c:extLst>
            <c:ext xmlns:c16="http://schemas.microsoft.com/office/drawing/2014/chart" uri="{C3380CC4-5D6E-409C-BE32-E72D297353CC}">
              <c16:uniqueId val="{0000000B-81BB-4070-B76A-88E40620484F}"/>
            </c:ext>
          </c:extLst>
        </c:ser>
        <c:ser>
          <c:idx val="12"/>
          <c:order val="12"/>
          <c:tx>
            <c:strRef>
              <c:f>Analyse!$A$318</c:f>
              <c:strCache>
                <c:ptCount val="1"/>
                <c:pt idx="0">
                  <c:v>2019</c:v>
                </c:pt>
              </c:strCache>
            </c:strRef>
          </c:tx>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Analyse!$B$318:$I$318</c:f>
              <c:numCache>
                <c:formatCode>#\ ##0" €HT/hab."</c:formatCode>
                <c:ptCount val="8"/>
              </c:numCache>
            </c:numRef>
          </c:val>
          <c:extLst>
            <c:ext xmlns:c16="http://schemas.microsoft.com/office/drawing/2014/chart" uri="{C3380CC4-5D6E-409C-BE32-E72D297353CC}">
              <c16:uniqueId val="{0000000C-81BB-4070-B76A-88E40620484F}"/>
            </c:ext>
          </c:extLst>
        </c:ser>
        <c:dLbls>
          <c:showLegendKey val="0"/>
          <c:showVal val="0"/>
          <c:showCatName val="0"/>
          <c:showSerName val="0"/>
          <c:showPercent val="0"/>
          <c:showBubbleSize val="0"/>
        </c:dLbls>
        <c:gapWidth val="219"/>
        <c:overlap val="-27"/>
        <c:axId val="284427264"/>
        <c:axId val="284632192"/>
      </c:barChart>
      <c:catAx>
        <c:axId val="284427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100" b="1"/>
            </a:pPr>
            <a:endParaRPr lang="fr-FR"/>
          </a:p>
        </c:txPr>
        <c:crossAx val="284632192"/>
        <c:crosses val="autoZero"/>
        <c:auto val="1"/>
        <c:lblAlgn val="ctr"/>
        <c:lblOffset val="100"/>
        <c:noMultiLvlLbl val="0"/>
      </c:catAx>
      <c:valAx>
        <c:axId val="284632192"/>
        <c:scaling>
          <c:orientation val="minMax"/>
        </c:scaling>
        <c:delete val="0"/>
        <c:axPos val="l"/>
        <c:majorGridlines>
          <c:spPr>
            <a:ln w="9525" cap="flat" cmpd="sng" algn="ctr">
              <a:solidFill>
                <a:schemeClr val="tx1">
                  <a:lumMod val="15000"/>
                  <a:lumOff val="85000"/>
                </a:schemeClr>
              </a:solidFill>
              <a:round/>
            </a:ln>
            <a:effectLst/>
          </c:spPr>
        </c:majorGridlines>
        <c:numFmt formatCode="#\ ##0&quot; €HT/hab.&quot;" sourceLinked="1"/>
        <c:majorTickMark val="none"/>
        <c:minorTickMark val="none"/>
        <c:tickLblPos val="nextTo"/>
        <c:spPr>
          <a:noFill/>
          <a:ln>
            <a:noFill/>
          </a:ln>
          <a:effectLst/>
        </c:spPr>
        <c:txPr>
          <a:bodyPr rot="-60000000" vert="horz"/>
          <a:lstStyle/>
          <a:p>
            <a:pPr>
              <a:defRPr sz="1050" b="1">
                <a:solidFill>
                  <a:sysClr val="windowText" lastClr="000000"/>
                </a:solidFill>
              </a:defRPr>
            </a:pPr>
            <a:endParaRPr lang="fr-FR"/>
          </a:p>
        </c:txPr>
        <c:crossAx val="284427264"/>
        <c:crosses val="autoZero"/>
        <c:crossBetween val="between"/>
      </c:valAx>
      <c:spPr>
        <a:noFill/>
        <a:ln>
          <a:noFill/>
        </a:ln>
        <a:effectLst/>
      </c:spPr>
    </c:plotArea>
    <c:legend>
      <c:legendPos val="b"/>
      <c:overlay val="0"/>
      <c:spPr>
        <a:noFill/>
        <a:ln>
          <a:noFill/>
        </a:ln>
        <a:effectLst/>
      </c:spPr>
      <c:txPr>
        <a:bodyPr rot="0" vert="horz"/>
        <a:lstStyle/>
        <a:p>
          <a:pPr>
            <a:defRPr b="1"/>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Coût aidé en €HT/habitant par flux</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1-7A5B-4272-A1EA-A36EE31AAA4C}"/>
              </c:ext>
            </c:extLst>
          </c:dPt>
          <c:dPt>
            <c:idx val="1"/>
            <c:invertIfNegative val="0"/>
            <c:bubble3D val="0"/>
            <c:spPr>
              <a:solidFill>
                <a:srgbClr val="92D050"/>
              </a:solidFill>
              <a:ln>
                <a:noFill/>
              </a:ln>
              <a:effectLst/>
            </c:spPr>
            <c:extLst>
              <c:ext xmlns:c16="http://schemas.microsoft.com/office/drawing/2014/chart" uri="{C3380CC4-5D6E-409C-BE32-E72D297353CC}">
                <c16:uniqueId val="{00000003-7A5B-4272-A1EA-A36EE31AAA4C}"/>
              </c:ext>
            </c:extLst>
          </c:dPt>
          <c:dPt>
            <c:idx val="2"/>
            <c:invertIfNegative val="0"/>
            <c:bubble3D val="0"/>
            <c:spPr>
              <a:solidFill>
                <a:srgbClr val="FFC000"/>
              </a:solidFill>
              <a:ln>
                <a:noFill/>
              </a:ln>
              <a:effectLst/>
            </c:spPr>
            <c:extLst>
              <c:ext xmlns:c16="http://schemas.microsoft.com/office/drawing/2014/chart" uri="{C3380CC4-5D6E-409C-BE32-E72D297353CC}">
                <c16:uniqueId val="{00000005-7A5B-4272-A1EA-A36EE31AAA4C}"/>
              </c:ext>
            </c:extLst>
          </c:dPt>
          <c:dPt>
            <c:idx val="3"/>
            <c:invertIfNegative val="0"/>
            <c:bubble3D val="0"/>
            <c:spPr>
              <a:solidFill>
                <a:srgbClr val="00B050"/>
              </a:solidFill>
              <a:ln>
                <a:noFill/>
              </a:ln>
              <a:effectLst/>
            </c:spPr>
            <c:extLst>
              <c:ext xmlns:c16="http://schemas.microsoft.com/office/drawing/2014/chart" uri="{C3380CC4-5D6E-409C-BE32-E72D297353CC}">
                <c16:uniqueId val="{00000007-7A5B-4272-A1EA-A36EE31AAA4C}"/>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7A5B-4272-A1EA-A36EE31AAA4C}"/>
              </c:ext>
            </c:extLst>
          </c:dPt>
          <c:dLbls>
            <c:dLbl>
              <c:idx val="5"/>
              <c:layout>
                <c:manualLayout>
                  <c:x val="6.2956707225409921E-3"/>
                  <c:y val="-3.7736432118398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A5B-4272-A1EA-A36EE31AAA4C}"/>
                </c:ext>
              </c:extLst>
            </c:dLbl>
            <c:spPr>
              <a:noFill/>
              <a:ln>
                <a:noFill/>
              </a:ln>
              <a:effectLst/>
            </c:spPr>
            <c:txPr>
              <a:bodyPr rot="0" vert="horz"/>
              <a:lstStyle/>
              <a:p>
                <a:pPr>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Analyse!$C$165:$I$165</c:f>
              <c:strCache>
                <c:ptCount val="7"/>
                <c:pt idx="0">
                  <c:v>OMR</c:v>
                </c:pt>
                <c:pt idx="1">
                  <c:v>Verre</c:v>
                </c:pt>
                <c:pt idx="2">
                  <c:v>Recyclables 
hors verre</c:v>
                </c:pt>
                <c:pt idx="3">
                  <c:v> Déchèteries</c:v>
                </c:pt>
                <c:pt idx="4">
                  <c:v>Déchets verts</c:v>
                </c:pt>
                <c:pt idx="5">
                  <c:v>Encombrants</c:v>
                </c:pt>
                <c:pt idx="6">
                  <c:v>Autres flux</c:v>
                </c:pt>
              </c:strCache>
            </c:strRef>
          </c:cat>
          <c:val>
            <c:numRef>
              <c:f>Analyse!$C$166:$I$166</c:f>
              <c:numCache>
                <c:formatCode>#\ ##0" €HT/hab."</c:formatCode>
                <c:ptCount val="7"/>
              </c:numCache>
            </c:numRef>
          </c:val>
          <c:extLst>
            <c:ext xmlns:c16="http://schemas.microsoft.com/office/drawing/2014/chart" uri="{C3380CC4-5D6E-409C-BE32-E72D297353CC}">
              <c16:uniqueId val="{0000000B-7A5B-4272-A1EA-A36EE31AAA4C}"/>
            </c:ext>
          </c:extLst>
        </c:ser>
        <c:dLbls>
          <c:dLblPos val="outEnd"/>
          <c:showLegendKey val="0"/>
          <c:showVal val="1"/>
          <c:showCatName val="0"/>
          <c:showSerName val="0"/>
          <c:showPercent val="0"/>
          <c:showBubbleSize val="0"/>
        </c:dLbls>
        <c:gapWidth val="219"/>
        <c:overlap val="-27"/>
        <c:axId val="285132288"/>
        <c:axId val="284635648"/>
      </c:barChart>
      <c:catAx>
        <c:axId val="28513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a:pPr>
            <a:endParaRPr lang="fr-FR"/>
          </a:p>
        </c:txPr>
        <c:crossAx val="284635648"/>
        <c:crosses val="autoZero"/>
        <c:auto val="1"/>
        <c:lblAlgn val="ctr"/>
        <c:lblOffset val="100"/>
        <c:noMultiLvlLbl val="0"/>
      </c:catAx>
      <c:valAx>
        <c:axId val="284635648"/>
        <c:scaling>
          <c:orientation val="minMax"/>
        </c:scaling>
        <c:delete val="0"/>
        <c:axPos val="l"/>
        <c:majorGridlines>
          <c:spPr>
            <a:ln w="9525" cap="flat" cmpd="sng" algn="ctr">
              <a:solidFill>
                <a:schemeClr val="tx1">
                  <a:lumMod val="15000"/>
                  <a:lumOff val="85000"/>
                </a:schemeClr>
              </a:solidFill>
              <a:round/>
            </a:ln>
            <a:effectLst/>
          </c:spPr>
        </c:majorGridlines>
        <c:numFmt formatCode="#\ ##0&quot; €HT/hab.&quot;" sourceLinked="1"/>
        <c:majorTickMark val="none"/>
        <c:minorTickMark val="none"/>
        <c:tickLblPos val="nextTo"/>
        <c:spPr>
          <a:noFill/>
          <a:ln>
            <a:noFill/>
          </a:ln>
          <a:effectLst/>
        </c:spPr>
        <c:txPr>
          <a:bodyPr rot="-60000000" vert="horz"/>
          <a:lstStyle/>
          <a:p>
            <a:pPr>
              <a:defRPr b="1"/>
            </a:pPr>
            <a:endParaRPr lang="fr-FR"/>
          </a:p>
        </c:txPr>
        <c:crossAx val="28513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latin typeface="+mn-lt"/>
          <a:cs typeface="Arial" panose="020B0604020202020204" pitchFamily="34" charset="0"/>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Part des dépenses de la responsabilité</a:t>
            </a:r>
            <a:r>
              <a:rPr lang="en-US" baseline="0"/>
              <a:t> directe de la collectivité</a:t>
            </a:r>
            <a:endParaRPr lang="en-US"/>
          </a:p>
        </c:rich>
      </c:tx>
      <c:layout>
        <c:manualLayout>
          <c:xMode val="edge"/>
          <c:yMode val="edge"/>
          <c:x val="0.14343715648476138"/>
          <c:y val="3.3027980943932327E-2"/>
        </c:manualLayout>
      </c:layout>
      <c:overlay val="1"/>
      <c:spPr>
        <a:noFill/>
        <a:ln>
          <a:noFill/>
        </a:ln>
        <a:effectLst/>
      </c:spPr>
    </c:title>
    <c:autoTitleDeleted val="0"/>
    <c:plotArea>
      <c:layout>
        <c:manualLayout>
          <c:layoutTarget val="inner"/>
          <c:xMode val="edge"/>
          <c:yMode val="edge"/>
          <c:x val="0.11233453489511741"/>
          <c:y val="0.27418582217888793"/>
          <c:w val="0.45631547232203107"/>
          <c:h val="0.50779203460894351"/>
        </c:manualLayout>
      </c:layout>
      <c:pieChart>
        <c:varyColors val="1"/>
        <c:ser>
          <c:idx val="0"/>
          <c:order val="0"/>
          <c:tx>
            <c:strRef>
              <c:f>Analyse!$A$115</c:f>
              <c:strCache>
                <c:ptCount val="1"/>
                <c:pt idx="0">
                  <c:v>ETAPE 3 : Part des dépenses de la responsabilité directe de la collectivité</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198-4EEC-BED6-6129B04DAFE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198-4EEC-BED6-6129B04DAFE4}"/>
              </c:ext>
            </c:extLst>
          </c:dPt>
          <c:dLbls>
            <c:dLbl>
              <c:idx val="1"/>
              <c:layout>
                <c:manualLayout>
                  <c:x val="1.4046369203850081E-3"/>
                  <c:y val="3.21321142292036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198-4EEC-BED6-6129B04DAFE4}"/>
                </c:ext>
              </c:extLst>
            </c:dLbl>
            <c:dLbl>
              <c:idx val="2"/>
              <c:layout>
                <c:manualLayout>
                  <c:x val="-0.11586802141425337"/>
                  <c:y val="-0.1285927554332725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198-4EEC-BED6-6129B04DAFE4}"/>
                </c:ext>
              </c:extLst>
            </c:dLbl>
            <c:dLbl>
              <c:idx val="4"/>
              <c:layout>
                <c:manualLayout>
                  <c:x val="0.13699235128660547"/>
                  <c:y val="9.811657729838588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198-4EEC-BED6-6129B04DAFE4}"/>
                </c:ext>
              </c:extLst>
            </c:dLbl>
            <c:spPr>
              <a:noFill/>
              <a:ln>
                <a:noFill/>
              </a:ln>
              <a:effectLst/>
            </c:spPr>
            <c:txPr>
              <a:bodyPr rot="0" vert="horz"/>
              <a:lstStyle/>
              <a:p>
                <a:pPr>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Analyse!$A$122:$A$123</c:f>
              <c:strCache>
                <c:ptCount val="2"/>
                <c:pt idx="0">
                  <c:v>Part collectivité</c:v>
                </c:pt>
                <c:pt idx="1">
                  <c:v>Part syndicat</c:v>
                </c:pt>
              </c:strCache>
            </c:strRef>
          </c:cat>
          <c:val>
            <c:numRef>
              <c:f>Analyse!$B$122:$B$123</c:f>
              <c:numCache>
                <c:formatCode>0%</c:formatCode>
                <c:ptCount val="2"/>
                <c:pt idx="0">
                  <c:v>0</c:v>
                </c:pt>
                <c:pt idx="1">
                  <c:v>0</c:v>
                </c:pt>
              </c:numCache>
            </c:numRef>
          </c:val>
          <c:extLst>
            <c:ext xmlns:c16="http://schemas.microsoft.com/office/drawing/2014/chart" uri="{C3380CC4-5D6E-409C-BE32-E72D297353CC}">
              <c16:uniqueId val="{00000006-9198-4EEC-BED6-6129B04DAFE4}"/>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49626743957310865"/>
          <c:y val="0.19745282054923344"/>
          <c:w val="0.49682675396581871"/>
          <c:h val="0.65386588341648999"/>
        </c:manualLayout>
      </c:layout>
      <c:overlay val="0"/>
      <c:spPr>
        <a:noFill/>
        <a:ln>
          <a:noFill/>
        </a:ln>
        <a:effectLst/>
      </c:spPr>
      <c:txPr>
        <a:bodyPr rot="0" vert="horz"/>
        <a:lstStyle/>
        <a:p>
          <a:pPr rtl="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000" b="1">
          <a:latin typeface="+mn-lt"/>
          <a:cs typeface="Arial" panose="020B0604020202020204" pitchFamily="34" charset="0"/>
        </a:defRPr>
      </a:pPr>
      <a:endParaRPr lang="fr-FR"/>
    </a:p>
  </c:txPr>
  <c:printSettings>
    <c:headerFooter/>
    <c:pageMargins b="0.75000000000000366" l="0.70000000000000062" r="0.70000000000000062" t="0.75000000000000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Répartition des tonnages par flux</a:t>
            </a:r>
          </a:p>
        </c:rich>
      </c:tx>
      <c:overlay val="0"/>
      <c:spPr>
        <a:noFill/>
        <a:ln>
          <a:noFill/>
        </a:ln>
        <a:effectLst/>
      </c:spPr>
    </c:title>
    <c:autoTitleDeleted val="0"/>
    <c:plotArea>
      <c:layout>
        <c:manualLayout>
          <c:layoutTarget val="inner"/>
          <c:xMode val="edge"/>
          <c:yMode val="edge"/>
          <c:x val="5.9823281961936162E-2"/>
          <c:y val="0.24191502800900563"/>
          <c:w val="0.58413478960291254"/>
          <c:h val="0.57249564438968514"/>
        </c:manualLayout>
      </c:layout>
      <c:pieChart>
        <c:varyColors val="1"/>
        <c:ser>
          <c:idx val="0"/>
          <c:order val="0"/>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2201-4B54-AC77-BDC1605350DA}"/>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201-4B54-AC77-BDC1605350DA}"/>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201-4B54-AC77-BDC1605350DA}"/>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7-2201-4B54-AC77-BDC1605350DA}"/>
              </c:ext>
            </c:extLst>
          </c:dPt>
          <c:dPt>
            <c:idx val="4"/>
            <c:bubble3D val="0"/>
            <c:spPr>
              <a:solidFill>
                <a:schemeClr val="accent1"/>
              </a:solidFill>
              <a:ln w="19050">
                <a:solidFill>
                  <a:schemeClr val="lt1"/>
                </a:solidFill>
              </a:ln>
              <a:effectLst/>
            </c:spPr>
            <c:extLst>
              <c:ext xmlns:c16="http://schemas.microsoft.com/office/drawing/2014/chart" uri="{C3380CC4-5D6E-409C-BE32-E72D297353CC}">
                <c16:uniqueId val="{00000009-2201-4B54-AC77-BDC1605350DA}"/>
              </c:ext>
            </c:extLst>
          </c:dPt>
          <c:dLbls>
            <c:dLbl>
              <c:idx val="0"/>
              <c:layout>
                <c:manualLayout>
                  <c:x val="-0.22616848700364067"/>
                  <c:y val="5.008794200441386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201-4B54-AC77-BDC1605350DA}"/>
                </c:ext>
              </c:extLst>
            </c:dLbl>
            <c:dLbl>
              <c:idx val="2"/>
              <c:layout>
                <c:manualLayout>
                  <c:x val="9.0322580645161285E-2"/>
                  <c:y val="6.255682042604413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201-4B54-AC77-BDC1605350DA}"/>
                </c:ext>
              </c:extLst>
            </c:dLbl>
            <c:dLbl>
              <c:idx val="3"/>
              <c:layout>
                <c:manualLayout>
                  <c:x val="0.12558326983320633"/>
                  <c:y val="8.008082897495698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201-4B54-AC77-BDC1605350DA}"/>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Analyse!$C$40:$I$40</c:f>
              <c:strCache>
                <c:ptCount val="7"/>
                <c:pt idx="0">
                  <c:v>OMR</c:v>
                </c:pt>
                <c:pt idx="1">
                  <c:v>Verre</c:v>
                </c:pt>
                <c:pt idx="2">
                  <c:v>Recyclables 
hors verre</c:v>
                </c:pt>
                <c:pt idx="3">
                  <c:v>Déchèteries
hors gravats</c:v>
                </c:pt>
                <c:pt idx="4">
                  <c:v>Déchets verts</c:v>
                </c:pt>
                <c:pt idx="5">
                  <c:v>Encombrants</c:v>
                </c:pt>
                <c:pt idx="6">
                  <c:v>Autres flux*</c:v>
                </c:pt>
              </c:strCache>
            </c:strRef>
          </c:cat>
          <c:val>
            <c:numRef>
              <c:f>Analyse!$C$41:$I$41</c:f>
              <c:numCache>
                <c:formatCode>#\ ##0" kg/hab."</c:formatCode>
                <c:ptCount val="7"/>
              </c:numCache>
            </c:numRef>
          </c:val>
          <c:extLst>
            <c:ext xmlns:c16="http://schemas.microsoft.com/office/drawing/2014/chart" uri="{C3380CC4-5D6E-409C-BE32-E72D297353CC}">
              <c16:uniqueId val="{0000000A-2201-4B54-AC77-BDC1605350DA}"/>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57673355346710697"/>
          <c:y val="0.18450627509931852"/>
          <c:w val="0.42126841348436106"/>
          <c:h val="0.78758445010521672"/>
        </c:manualLayout>
      </c:layout>
      <c:overlay val="0"/>
      <c:spPr>
        <a:noFill/>
        <a:ln>
          <a:noFill/>
        </a:ln>
        <a:effectLst/>
      </c:spPr>
      <c:txPr>
        <a:bodyPr rot="0" vert="horz"/>
        <a:lstStyle/>
        <a:p>
          <a:pPr>
            <a:defRPr sz="1000" b="1"/>
          </a:pPr>
          <a:endParaRPr lang="fr-FR"/>
        </a:p>
      </c:txPr>
    </c:legend>
    <c:plotVisOnly val="1"/>
    <c:dispBlanksAs val="gap"/>
    <c:showDLblsOverMax val="0"/>
  </c:chart>
  <c:spPr>
    <a:solidFill>
      <a:schemeClr val="bg1"/>
    </a:solidFill>
    <a:ln w="9525" cap="flat" cmpd="sng" algn="ctr">
      <a:noFill/>
      <a:round/>
    </a:ln>
    <a:effectLst/>
  </c:spPr>
  <c:txPr>
    <a:bodyPr/>
    <a:lstStyle/>
    <a:p>
      <a:pPr>
        <a:defRPr sz="1000">
          <a:latin typeface="+mn-lt"/>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200"/>
            </a:pPr>
            <a:r>
              <a:rPr lang="en-US" sz="1200"/>
              <a:t>Répartition du coût aidé par flux</a:t>
            </a:r>
          </a:p>
        </c:rich>
      </c:tx>
      <c:overlay val="0"/>
      <c:spPr>
        <a:noFill/>
        <a:ln>
          <a:noFill/>
        </a:ln>
        <a:effectLst/>
      </c:spPr>
    </c:title>
    <c:autoTitleDeleted val="0"/>
    <c:plotArea>
      <c:layout>
        <c:manualLayout>
          <c:layoutTarget val="inner"/>
          <c:xMode val="edge"/>
          <c:yMode val="edge"/>
          <c:x val="7.3001744875491617E-2"/>
          <c:y val="0.16780840943618164"/>
          <c:w val="0.57304049888153508"/>
          <c:h val="0.7276652000507543"/>
        </c:manualLayout>
      </c:layout>
      <c:pieChart>
        <c:varyColors val="1"/>
        <c:ser>
          <c:idx val="0"/>
          <c:order val="0"/>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2549-43FB-96C9-EB302A86F59C}"/>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2549-43FB-96C9-EB302A86F59C}"/>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549-43FB-96C9-EB302A86F59C}"/>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7-2549-43FB-96C9-EB302A86F59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549-43FB-96C9-EB302A86F59C}"/>
              </c:ext>
            </c:extLst>
          </c:dPt>
          <c:dLbls>
            <c:dLbl>
              <c:idx val="0"/>
              <c:layout>
                <c:manualLayout>
                  <c:x val="-0.21886823614953357"/>
                  <c:y val="0.10676001757327495"/>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549-43FB-96C9-EB302A86F59C}"/>
                </c:ext>
              </c:extLst>
            </c:dLbl>
            <c:dLbl>
              <c:idx val="1"/>
              <c:layout>
                <c:manualLayout>
                  <c:x val="2.0016022525054061E-2"/>
                  <c:y val="-4.105256900680478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549-43FB-96C9-EB302A86F59C}"/>
                </c:ext>
              </c:extLst>
            </c:dLbl>
            <c:dLbl>
              <c:idx val="2"/>
              <c:layout>
                <c:manualLayout>
                  <c:x val="2.9034685777685837E-2"/>
                  <c:y val="-3.675869862877215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549-43FB-96C9-EB302A86F59C}"/>
                </c:ext>
              </c:extLst>
            </c:dLbl>
            <c:dLbl>
              <c:idx val="3"/>
              <c:layout>
                <c:manualLayout>
                  <c:x val="0.15813113551877733"/>
                  <c:y val="0.135926821330605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549-43FB-96C9-EB302A86F59C}"/>
                </c:ext>
              </c:extLst>
            </c:dLbl>
            <c:dLbl>
              <c:idx val="4"/>
              <c:layout>
                <c:manualLayout>
                  <c:x val="-5.6496121773554531E-4"/>
                  <c:y val="1.89279507820809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2549-43FB-96C9-EB302A86F59C}"/>
                </c:ext>
              </c:extLst>
            </c:dLbl>
            <c:spPr>
              <a:noFill/>
              <a:ln>
                <a:noFill/>
              </a:ln>
              <a:effectLst/>
            </c:spPr>
            <c:showLegendKey val="0"/>
            <c:showVal val="0"/>
            <c:showCatName val="0"/>
            <c:showSerName val="0"/>
            <c:showPercent val="1"/>
            <c:showBubbleSize val="0"/>
            <c:showLeaderLines val="0"/>
            <c:extLst>
              <c:ext xmlns:c15="http://schemas.microsoft.com/office/drawing/2012/chart" uri="{CE6537A1-D6FC-4f65-9D91-7224C49458BB}"/>
            </c:extLst>
          </c:dLbls>
          <c:cat>
            <c:strRef>
              <c:f>Analyse!$C$165:$I$165</c:f>
              <c:strCache>
                <c:ptCount val="7"/>
                <c:pt idx="0">
                  <c:v>OMR</c:v>
                </c:pt>
                <c:pt idx="1">
                  <c:v>Verre</c:v>
                </c:pt>
                <c:pt idx="2">
                  <c:v>Recyclables 
hors verre</c:v>
                </c:pt>
                <c:pt idx="3">
                  <c:v> Déchèteries</c:v>
                </c:pt>
                <c:pt idx="4">
                  <c:v>Déchets verts</c:v>
                </c:pt>
                <c:pt idx="5">
                  <c:v>Encombrants</c:v>
                </c:pt>
                <c:pt idx="6">
                  <c:v>Autres flux</c:v>
                </c:pt>
              </c:strCache>
            </c:strRef>
          </c:cat>
          <c:val>
            <c:numRef>
              <c:f>Analyse!$C$166:$I$166</c:f>
              <c:numCache>
                <c:formatCode>#\ ##0" €HT/hab."</c:formatCode>
                <c:ptCount val="7"/>
              </c:numCache>
            </c:numRef>
          </c:val>
          <c:extLst>
            <c:ext xmlns:c16="http://schemas.microsoft.com/office/drawing/2014/chart" uri="{C3380CC4-5D6E-409C-BE32-E72D297353CC}">
              <c16:uniqueId val="{0000000A-2549-43FB-96C9-EB302A86F59C}"/>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63804120605236436"/>
          <c:y val="0.25681303790514559"/>
          <c:w val="0.3345202767233848"/>
          <c:h val="0.63576878471586395"/>
        </c:manualLayout>
      </c:layout>
      <c:overlay val="0"/>
      <c:spPr>
        <a:noFill/>
        <a:ln>
          <a:noFill/>
        </a:ln>
        <a:effectLst/>
      </c:spPr>
      <c:txPr>
        <a:bodyPr rot="0" vert="horz"/>
        <a:lstStyle/>
        <a:p>
          <a:pPr rtl="0">
            <a:defRPr sz="1050" b="1"/>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mn-lt"/>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Postes de charges</a:t>
            </a:r>
          </a:p>
        </c:rich>
      </c:tx>
      <c:layout>
        <c:manualLayout>
          <c:xMode val="edge"/>
          <c:yMode val="edge"/>
          <c:x val="0.29627256826821408"/>
          <c:y val="9.4584867389409244E-3"/>
        </c:manualLayout>
      </c:layout>
      <c:overlay val="1"/>
      <c:spPr>
        <a:noFill/>
        <a:ln>
          <a:noFill/>
        </a:ln>
        <a:effectLst/>
      </c:spPr>
    </c:title>
    <c:autoTitleDeleted val="0"/>
    <c:plotArea>
      <c:layout>
        <c:manualLayout>
          <c:layoutTarget val="inner"/>
          <c:xMode val="edge"/>
          <c:yMode val="edge"/>
          <c:x val="4.1599256121766674E-2"/>
          <c:y val="0.24966958276979145"/>
          <c:w val="0.48990695952377245"/>
          <c:h val="0.5257810383768483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B5-4FE2-8566-D4E1541A8A9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B5-4FE2-8566-D4E1541A8A9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B5-4FE2-8566-D4E1541A8A9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B5-4FE2-8566-D4E1541A8A9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9B5-4FE2-8566-D4E1541A8A9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B5-4FE2-8566-D4E1541A8A96}"/>
              </c:ext>
            </c:extLst>
          </c:dPt>
          <c:dLbls>
            <c:dLbl>
              <c:idx val="1"/>
              <c:layout>
                <c:manualLayout>
                  <c:x val="1.4046369203850081E-3"/>
                  <c:y val="3.213211422920365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B5-4FE2-8566-D4E1541A8A96}"/>
                </c:ext>
              </c:extLst>
            </c:dLbl>
            <c:dLbl>
              <c:idx val="2"/>
              <c:layout>
                <c:manualLayout>
                  <c:x val="-0.11586802141425337"/>
                  <c:y val="-0.1285927554332725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B5-4FE2-8566-D4E1541A8A96}"/>
                </c:ext>
              </c:extLst>
            </c:dLbl>
            <c:dLbl>
              <c:idx val="4"/>
              <c:layout>
                <c:manualLayout>
                  <c:x val="-0.123611127803944"/>
                  <c:y val="3.418815519117630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9B5-4FE2-8566-D4E1541A8A96}"/>
                </c:ext>
              </c:extLst>
            </c:dLbl>
            <c:spPr>
              <a:noFill/>
              <a:ln>
                <a:noFill/>
              </a:ln>
              <a:effectLst/>
            </c:spPr>
            <c:txPr>
              <a:bodyPr rot="0" vert="horz"/>
              <a:lstStyle/>
              <a:p>
                <a:pPr>
                  <a:defRPr/>
                </a:pPr>
                <a:endParaRPr lang="fr-FR"/>
              </a:p>
            </c:txPr>
            <c:showLegendKey val="0"/>
            <c:showVal val="0"/>
            <c:showCatName val="0"/>
            <c:showSerName val="0"/>
            <c:showPercent val="1"/>
            <c:showBubbleSize val="0"/>
            <c:showLeaderLines val="0"/>
            <c:extLst>
              <c:ext xmlns:c15="http://schemas.microsoft.com/office/drawing/2012/chart" uri="{CE6537A1-D6FC-4f65-9D91-7224C49458BB}"/>
            </c:extLst>
          </c:dLbls>
          <c:cat>
            <c:strRef>
              <c:f>Analyse!$A$92:$A$98</c:f>
              <c:strCache>
                <c:ptCount val="7"/>
                <c:pt idx="0">
                  <c:v>Structure</c:v>
                </c:pt>
                <c:pt idx="1">
                  <c:v>Communication</c:v>
                </c:pt>
                <c:pt idx="2">
                  <c:v>Prévention</c:v>
                </c:pt>
                <c:pt idx="3">
                  <c:v>Précollecte</c:v>
                </c:pt>
                <c:pt idx="4">
                  <c:v>Collecte</c:v>
                </c:pt>
                <c:pt idx="5">
                  <c:v>Transfert/transport</c:v>
                </c:pt>
                <c:pt idx="6">
                  <c:v>Traitement</c:v>
                </c:pt>
              </c:strCache>
            </c:strRef>
          </c:cat>
          <c:val>
            <c:numRef>
              <c:f>Analyse!$B$92:$B$98</c:f>
              <c:numCache>
                <c:formatCode>#\ ##0\ " k€"</c:formatCode>
                <c:ptCount val="7"/>
              </c:numCache>
            </c:numRef>
          </c:val>
          <c:extLst>
            <c:ext xmlns:c16="http://schemas.microsoft.com/office/drawing/2014/chart" uri="{C3380CC4-5D6E-409C-BE32-E72D297353CC}">
              <c16:uniqueId val="{0000000C-C9B5-4FE2-8566-D4E1541A8A96}"/>
            </c:ext>
          </c:extLst>
        </c:ser>
        <c:dLbls>
          <c:showLegendKey val="0"/>
          <c:showVal val="0"/>
          <c:showCatName val="0"/>
          <c:showSerName val="0"/>
          <c:showPercent val="0"/>
          <c:showBubbleSize val="0"/>
          <c:showLeaderLines val="0"/>
        </c:dLbls>
        <c:firstSliceAng val="0"/>
      </c:pieChart>
      <c:spPr>
        <a:noFill/>
        <a:ln>
          <a:noFill/>
        </a:ln>
        <a:effectLst/>
      </c:spPr>
    </c:plotArea>
    <c:legend>
      <c:legendPos val="r"/>
      <c:layout>
        <c:manualLayout>
          <c:xMode val="edge"/>
          <c:yMode val="edge"/>
          <c:x val="0.49930012244559352"/>
          <c:y val="0.15830453882060319"/>
          <c:w val="0.49682675396581871"/>
          <c:h val="0.75064062346652427"/>
        </c:manualLayout>
      </c:layout>
      <c:overlay val="0"/>
      <c:spPr>
        <a:noFill/>
        <a:ln>
          <a:noFill/>
        </a:ln>
        <a:effectLst/>
      </c:spPr>
      <c:txPr>
        <a:bodyPr rot="0" vert="horz"/>
        <a:lstStyle/>
        <a:p>
          <a:pPr rtl="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000" b="1">
          <a:latin typeface="+mn-lt"/>
          <a:cs typeface="Arial" panose="020B0604020202020204" pitchFamily="34" charset="0"/>
        </a:defRPr>
      </a:pPr>
      <a:endParaRPr lang="fr-FR"/>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Postes de recettes</a:t>
            </a:r>
          </a:p>
        </c:rich>
      </c:tx>
      <c:overlay val="1"/>
      <c:spPr>
        <a:noFill/>
        <a:ln>
          <a:noFill/>
        </a:ln>
        <a:effectLst/>
      </c:spPr>
    </c:title>
    <c:autoTitleDeleted val="0"/>
    <c:plotArea>
      <c:layout>
        <c:manualLayout>
          <c:layoutTarget val="inner"/>
          <c:xMode val="edge"/>
          <c:yMode val="edge"/>
          <c:x val="9.6887802455706815E-2"/>
          <c:y val="0.26550868600003397"/>
          <c:w val="0.34261686874717961"/>
          <c:h val="0.637071808755480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E6-48C9-AB8B-7EFD2C7804A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E6-48C9-AB8B-7EFD2C7804A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E6-48C9-AB8B-7EFD2C7804A3}"/>
              </c:ext>
            </c:extLst>
          </c:dPt>
          <c:dLbls>
            <c:spPr>
              <a:noFill/>
              <a:ln>
                <a:noFill/>
              </a:ln>
              <a:effectLst/>
            </c:spPr>
            <c:txPr>
              <a:bodyPr rot="0" vert="horz"/>
              <a:lstStyle/>
              <a:p>
                <a:pPr>
                  <a:defRPr/>
                </a:pPr>
                <a:endParaRPr lang="fr-FR"/>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Analyse!$A$104:$A$108</c:f>
              <c:strCache>
                <c:ptCount val="5"/>
                <c:pt idx="0">
                  <c:v>Ventes de produits ou d'énergie</c:v>
                </c:pt>
                <c:pt idx="1">
                  <c:v>Prestations à des tiers</c:v>
                </c:pt>
                <c:pt idx="2">
                  <c:v>Autres produits</c:v>
                </c:pt>
                <c:pt idx="3">
                  <c:v>Soutiens</c:v>
                </c:pt>
                <c:pt idx="4">
                  <c:v>Aides</c:v>
                </c:pt>
              </c:strCache>
            </c:strRef>
          </c:cat>
          <c:val>
            <c:numRef>
              <c:f>Analyse!$B$104:$B$108</c:f>
              <c:numCache>
                <c:formatCode>#\ ##0\ " k€"</c:formatCode>
                <c:ptCount val="5"/>
              </c:numCache>
            </c:numRef>
          </c:val>
          <c:extLst>
            <c:ext xmlns:c16="http://schemas.microsoft.com/office/drawing/2014/chart" uri="{C3380CC4-5D6E-409C-BE32-E72D297353CC}">
              <c16:uniqueId val="{00000006-6FE6-48C9-AB8B-7EFD2C7804A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vert="horz"/>
        <a:lstStyle/>
        <a:p>
          <a:pPr>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000" b="1">
          <a:latin typeface="+mn-lt"/>
          <a:cs typeface="Arial" panose="020B0604020202020204" pitchFamily="34" charset="0"/>
        </a:defRPr>
      </a:pPr>
      <a:endParaRPr lang="fr-FR"/>
    </a:p>
  </c:txPr>
  <c:printSettings>
    <c:headerFooter/>
    <c:pageMargins b="0.75000000000000366" l="0.70000000000000062" r="0.70000000000000062" t="0.75000000000000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Coût aidé en €HT/tonne par flux</a:t>
            </a:r>
          </a:p>
        </c:rich>
      </c:tx>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75000"/>
                </a:schemeClr>
              </a:solidFill>
              <a:ln>
                <a:noFill/>
              </a:ln>
              <a:effectLst/>
            </c:spPr>
            <c:extLst>
              <c:ext xmlns:c16="http://schemas.microsoft.com/office/drawing/2014/chart" uri="{C3380CC4-5D6E-409C-BE32-E72D297353CC}">
                <c16:uniqueId val="{00000001-2B45-46B1-83C9-C7363424DDD8}"/>
              </c:ext>
            </c:extLst>
          </c:dPt>
          <c:dPt>
            <c:idx val="1"/>
            <c:invertIfNegative val="0"/>
            <c:bubble3D val="0"/>
            <c:spPr>
              <a:solidFill>
                <a:srgbClr val="92D050"/>
              </a:solidFill>
              <a:ln>
                <a:noFill/>
              </a:ln>
              <a:effectLst/>
            </c:spPr>
            <c:extLst>
              <c:ext xmlns:c16="http://schemas.microsoft.com/office/drawing/2014/chart" uri="{C3380CC4-5D6E-409C-BE32-E72D297353CC}">
                <c16:uniqueId val="{00000003-2B45-46B1-83C9-C7363424DDD8}"/>
              </c:ext>
            </c:extLst>
          </c:dPt>
          <c:dPt>
            <c:idx val="2"/>
            <c:invertIfNegative val="0"/>
            <c:bubble3D val="0"/>
            <c:spPr>
              <a:solidFill>
                <a:srgbClr val="FFC000"/>
              </a:solidFill>
              <a:ln>
                <a:noFill/>
              </a:ln>
              <a:effectLst/>
            </c:spPr>
            <c:extLst>
              <c:ext xmlns:c16="http://schemas.microsoft.com/office/drawing/2014/chart" uri="{C3380CC4-5D6E-409C-BE32-E72D297353CC}">
                <c16:uniqueId val="{00000005-2B45-46B1-83C9-C7363424DDD8}"/>
              </c:ext>
            </c:extLst>
          </c:dPt>
          <c:dPt>
            <c:idx val="3"/>
            <c:invertIfNegative val="0"/>
            <c:bubble3D val="0"/>
            <c:spPr>
              <a:solidFill>
                <a:srgbClr val="00B050"/>
              </a:solidFill>
              <a:ln>
                <a:noFill/>
              </a:ln>
              <a:effectLst/>
            </c:spPr>
            <c:extLst>
              <c:ext xmlns:c16="http://schemas.microsoft.com/office/drawing/2014/chart" uri="{C3380CC4-5D6E-409C-BE32-E72D297353CC}">
                <c16:uniqueId val="{00000007-2B45-46B1-83C9-C7363424DDD8}"/>
              </c:ext>
            </c:extLst>
          </c:dPt>
          <c:dPt>
            <c:idx val="4"/>
            <c:invertIfNegative val="0"/>
            <c:bubble3D val="0"/>
            <c:spPr>
              <a:solidFill>
                <a:schemeClr val="accent3"/>
              </a:solidFill>
              <a:ln>
                <a:noFill/>
              </a:ln>
              <a:effectLst/>
            </c:spPr>
            <c:extLst>
              <c:ext xmlns:c16="http://schemas.microsoft.com/office/drawing/2014/chart" uri="{C3380CC4-5D6E-409C-BE32-E72D297353CC}">
                <c16:uniqueId val="{00000009-2B45-46B1-83C9-C7363424DDD8}"/>
              </c:ext>
            </c:extLst>
          </c:dPt>
          <c:dPt>
            <c:idx val="5"/>
            <c:invertIfNegative val="0"/>
            <c:bubble3D val="0"/>
            <c:spPr>
              <a:solidFill>
                <a:schemeClr val="bg1">
                  <a:lumMod val="50000"/>
                </a:schemeClr>
              </a:solidFill>
              <a:ln>
                <a:noFill/>
              </a:ln>
              <a:effectLst/>
            </c:spPr>
            <c:extLst>
              <c:ext xmlns:c16="http://schemas.microsoft.com/office/drawing/2014/chart" uri="{C3380CC4-5D6E-409C-BE32-E72D297353CC}">
                <c16:uniqueId val="{0000000B-2B45-46B1-83C9-C7363424DDD8}"/>
              </c:ext>
            </c:extLst>
          </c:dPt>
          <c:dLbls>
            <c:dLbl>
              <c:idx val="5"/>
              <c:layout>
                <c:manualLayout>
                  <c:x val="6.2956707225409921E-3"/>
                  <c:y val="-3.77364321183985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B45-46B1-83C9-C7363424DDD8}"/>
                </c:ext>
              </c:extLst>
            </c:dLbl>
            <c:spPr>
              <a:noFill/>
              <a:ln>
                <a:noFill/>
              </a:ln>
              <a:effectLst/>
            </c:spPr>
            <c:txPr>
              <a:bodyPr rot="0" vert="horz"/>
              <a:lstStyle/>
              <a:p>
                <a:pPr>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Analyse!$B$185:$I$185</c:f>
              <c:strCache>
                <c:ptCount val="8"/>
                <c:pt idx="0">
                  <c:v>Tous flux</c:v>
                </c:pt>
                <c:pt idx="1">
                  <c:v>OMR</c:v>
                </c:pt>
                <c:pt idx="2">
                  <c:v>Verre</c:v>
                </c:pt>
                <c:pt idx="3">
                  <c:v>Recyclables 
hors verre</c:v>
                </c:pt>
                <c:pt idx="4">
                  <c:v> Déchèteries</c:v>
                </c:pt>
                <c:pt idx="5">
                  <c:v>Déchets verts</c:v>
                </c:pt>
                <c:pt idx="6">
                  <c:v>Encombrants</c:v>
                </c:pt>
                <c:pt idx="7">
                  <c:v>Autres flux</c:v>
                </c:pt>
              </c:strCache>
            </c:strRef>
          </c:cat>
          <c:val>
            <c:numRef>
              <c:f>Analyse!$B$186:$I$186</c:f>
              <c:numCache>
                <c:formatCode>#\ ##0" €HT/t"</c:formatCode>
                <c:ptCount val="8"/>
              </c:numCache>
            </c:numRef>
          </c:val>
          <c:extLst>
            <c:ext xmlns:c16="http://schemas.microsoft.com/office/drawing/2014/chart" uri="{C3380CC4-5D6E-409C-BE32-E72D297353CC}">
              <c16:uniqueId val="{0000000C-2B45-46B1-83C9-C7363424DDD8}"/>
            </c:ext>
          </c:extLst>
        </c:ser>
        <c:dLbls>
          <c:dLblPos val="outEnd"/>
          <c:showLegendKey val="0"/>
          <c:showVal val="1"/>
          <c:showCatName val="0"/>
          <c:showSerName val="0"/>
          <c:showPercent val="0"/>
          <c:showBubbleSize val="0"/>
        </c:dLbls>
        <c:gapWidth val="219"/>
        <c:overlap val="-27"/>
        <c:axId val="270382592"/>
        <c:axId val="158940480"/>
      </c:barChart>
      <c:catAx>
        <c:axId val="2703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100"/>
            </a:pPr>
            <a:endParaRPr lang="fr-FR"/>
          </a:p>
        </c:txPr>
        <c:crossAx val="158940480"/>
        <c:crosses val="autoZero"/>
        <c:auto val="1"/>
        <c:lblAlgn val="ctr"/>
        <c:lblOffset val="100"/>
        <c:noMultiLvlLbl val="0"/>
      </c:catAx>
      <c:valAx>
        <c:axId val="158940480"/>
        <c:scaling>
          <c:orientation val="minMax"/>
        </c:scaling>
        <c:delete val="0"/>
        <c:axPos val="l"/>
        <c:majorGridlines>
          <c:spPr>
            <a:ln w="9525" cap="flat" cmpd="sng" algn="ctr">
              <a:solidFill>
                <a:schemeClr val="tx1">
                  <a:lumMod val="15000"/>
                  <a:lumOff val="85000"/>
                </a:schemeClr>
              </a:solidFill>
              <a:round/>
            </a:ln>
            <a:effectLst/>
          </c:spPr>
        </c:majorGridlines>
        <c:numFmt formatCode="#\ ##0&quot; €HT/t&quot;" sourceLinked="1"/>
        <c:majorTickMark val="none"/>
        <c:minorTickMark val="none"/>
        <c:tickLblPos val="nextTo"/>
        <c:spPr>
          <a:noFill/>
          <a:ln>
            <a:noFill/>
          </a:ln>
          <a:effectLst/>
        </c:spPr>
        <c:txPr>
          <a:bodyPr rot="-60000000" vert="horz"/>
          <a:lstStyle/>
          <a:p>
            <a:pPr>
              <a:defRPr sz="1100" b="1"/>
            </a:pPr>
            <a:endParaRPr lang="fr-FR"/>
          </a:p>
        </c:txPr>
        <c:crossAx val="2703825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b="1">
          <a:latin typeface="+mn-lt"/>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Évolution des ratios collectés</a:t>
            </a:r>
          </a:p>
        </c:rich>
      </c:tx>
      <c:overlay val="0"/>
      <c:spPr>
        <a:noFill/>
        <a:ln>
          <a:noFill/>
        </a:ln>
        <a:effectLst/>
      </c:spPr>
    </c:title>
    <c:autoTitleDeleted val="0"/>
    <c:plotArea>
      <c:layout/>
      <c:lineChart>
        <c:grouping val="standard"/>
        <c:varyColors val="0"/>
        <c:ser>
          <c:idx val="0"/>
          <c:order val="0"/>
          <c:tx>
            <c:strRef>
              <c:f>Analyse!$B$284</c:f>
              <c:strCache>
                <c:ptCount val="1"/>
                <c:pt idx="0">
                  <c:v>Tous flux</c:v>
                </c:pt>
              </c:strCache>
            </c:strRef>
          </c:tx>
          <c:spPr>
            <a:ln w="28575" cap="rnd">
              <a:solidFill>
                <a:srgbClr val="C00000"/>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Analyse!$B$285:$B$298</c:f>
              <c:numCache>
                <c:formatCode>#\ ##0" kg/hab."</c:formatCode>
                <c:ptCount val="14"/>
              </c:numCache>
            </c:numRef>
          </c:val>
          <c:smooth val="0"/>
          <c:extLst>
            <c:ext xmlns:c16="http://schemas.microsoft.com/office/drawing/2014/chart" uri="{C3380CC4-5D6E-409C-BE32-E72D297353CC}">
              <c16:uniqueId val="{00000000-68D1-4583-A93E-8607BC448368}"/>
            </c:ext>
          </c:extLst>
        </c:ser>
        <c:ser>
          <c:idx val="1"/>
          <c:order val="1"/>
          <c:tx>
            <c:strRef>
              <c:f>Analyse!$C$284</c:f>
              <c:strCache>
                <c:ptCount val="1"/>
                <c:pt idx="0">
                  <c:v>OMR</c:v>
                </c:pt>
              </c:strCache>
            </c:strRef>
          </c:tx>
          <c:spPr>
            <a:ln w="28575" cap="rnd">
              <a:solidFill>
                <a:schemeClr val="bg1">
                  <a:lumMod val="75000"/>
                </a:schemeClr>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Analyse!$C$285:$C$298</c:f>
              <c:numCache>
                <c:formatCode>#\ ##0" kg/hab."</c:formatCode>
                <c:ptCount val="14"/>
              </c:numCache>
            </c:numRef>
          </c:val>
          <c:smooth val="0"/>
          <c:extLst>
            <c:ext xmlns:c16="http://schemas.microsoft.com/office/drawing/2014/chart" uri="{C3380CC4-5D6E-409C-BE32-E72D297353CC}">
              <c16:uniqueId val="{00000001-68D1-4583-A93E-8607BC448368}"/>
            </c:ext>
          </c:extLst>
        </c:ser>
        <c:ser>
          <c:idx val="2"/>
          <c:order val="2"/>
          <c:tx>
            <c:strRef>
              <c:f>Analyse!$D$284</c:f>
              <c:strCache>
                <c:ptCount val="1"/>
                <c:pt idx="0">
                  <c:v>Verre</c:v>
                </c:pt>
              </c:strCache>
            </c:strRef>
          </c:tx>
          <c:spPr>
            <a:ln w="28575" cap="rnd">
              <a:solidFill>
                <a:srgbClr val="92D050"/>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Analyse!$D$285:$D$298</c:f>
              <c:numCache>
                <c:formatCode>#\ ##0" kg/hab."</c:formatCode>
                <c:ptCount val="14"/>
              </c:numCache>
            </c:numRef>
          </c:val>
          <c:smooth val="0"/>
          <c:extLst>
            <c:ext xmlns:c16="http://schemas.microsoft.com/office/drawing/2014/chart" uri="{C3380CC4-5D6E-409C-BE32-E72D297353CC}">
              <c16:uniqueId val="{00000002-68D1-4583-A93E-8607BC448368}"/>
            </c:ext>
          </c:extLst>
        </c:ser>
        <c:ser>
          <c:idx val="3"/>
          <c:order val="3"/>
          <c:tx>
            <c:strRef>
              <c:f>Analyse!$E$284</c:f>
              <c:strCache>
                <c:ptCount val="1"/>
                <c:pt idx="0">
                  <c:v>Recyclables 
hors verre</c:v>
                </c:pt>
              </c:strCache>
            </c:strRef>
          </c:tx>
          <c:spPr>
            <a:ln w="28575" cap="rnd">
              <a:solidFill>
                <a:srgbClr val="FFC000"/>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Analyse!$E$285:$E$298</c:f>
              <c:numCache>
                <c:formatCode>#\ ##0" kg/hab."</c:formatCode>
                <c:ptCount val="14"/>
              </c:numCache>
            </c:numRef>
          </c:val>
          <c:smooth val="0"/>
          <c:extLst>
            <c:ext xmlns:c16="http://schemas.microsoft.com/office/drawing/2014/chart" uri="{C3380CC4-5D6E-409C-BE32-E72D297353CC}">
              <c16:uniqueId val="{00000003-68D1-4583-A93E-8607BC448368}"/>
            </c:ext>
          </c:extLst>
        </c:ser>
        <c:ser>
          <c:idx val="4"/>
          <c:order val="4"/>
          <c:tx>
            <c:strRef>
              <c:f>Analyse!$F$284</c:f>
              <c:strCache>
                <c:ptCount val="1"/>
                <c:pt idx="0">
                  <c:v> Déchèteries
hors gravats</c:v>
                </c:pt>
              </c:strCache>
            </c:strRef>
          </c:tx>
          <c:spPr>
            <a:ln w="28575" cap="rnd">
              <a:solidFill>
                <a:srgbClr val="7030A0"/>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Analyse!$F$285:$F$298</c:f>
              <c:numCache>
                <c:formatCode>#\ ##0" kg/hab."</c:formatCode>
                <c:ptCount val="14"/>
              </c:numCache>
            </c:numRef>
          </c:val>
          <c:smooth val="0"/>
          <c:extLst>
            <c:ext xmlns:c16="http://schemas.microsoft.com/office/drawing/2014/chart" uri="{C3380CC4-5D6E-409C-BE32-E72D297353CC}">
              <c16:uniqueId val="{00000004-68D1-4583-A93E-8607BC448368}"/>
            </c:ext>
          </c:extLst>
        </c:ser>
        <c:ser>
          <c:idx val="6"/>
          <c:order val="5"/>
          <c:tx>
            <c:strRef>
              <c:f>Analyse!$I$284</c:f>
              <c:strCache>
                <c:ptCount val="1"/>
                <c:pt idx="0">
                  <c:v>Autres flux</c:v>
                </c:pt>
              </c:strCache>
            </c:strRef>
          </c:tx>
          <c:spPr>
            <a:ln w="28575" cap="rnd">
              <a:solidFill>
                <a:schemeClr val="bg2">
                  <a:lumMod val="50000"/>
                </a:schemeClr>
              </a:solidFill>
              <a:round/>
            </a:ln>
            <a:effectLst/>
          </c:spPr>
          <c:marker>
            <c:symbol val="none"/>
          </c:marker>
          <c:cat>
            <c:numRef>
              <c:f>Analyse!$A$285:$A$298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Analyse!$I$285:$I$298</c:f>
              <c:numCache>
                <c:formatCode>#\ ##0" kg/hab."</c:formatCode>
                <c:ptCount val="14"/>
              </c:numCache>
            </c:numRef>
          </c:val>
          <c:smooth val="0"/>
          <c:extLst>
            <c:ext xmlns:c16="http://schemas.microsoft.com/office/drawing/2014/chart" uri="{C3380CC4-5D6E-409C-BE32-E72D297353CC}">
              <c16:uniqueId val="{00000005-68D1-4583-A93E-8607BC448368}"/>
            </c:ext>
          </c:extLst>
        </c:ser>
        <c:dLbls>
          <c:showLegendKey val="0"/>
          <c:showVal val="0"/>
          <c:showCatName val="0"/>
          <c:showSerName val="0"/>
          <c:showPercent val="0"/>
          <c:showBubbleSize val="0"/>
        </c:dLbls>
        <c:smooth val="0"/>
        <c:axId val="270383616"/>
        <c:axId val="284050560"/>
      </c:lineChart>
      <c:catAx>
        <c:axId val="27038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50560"/>
        <c:crosses val="autoZero"/>
        <c:auto val="1"/>
        <c:lblAlgn val="ctr"/>
        <c:lblOffset val="100"/>
        <c:noMultiLvlLbl val="0"/>
      </c:catAx>
      <c:valAx>
        <c:axId val="284050560"/>
        <c:scaling>
          <c:orientation val="minMax"/>
        </c:scaling>
        <c:delete val="0"/>
        <c:axPos val="l"/>
        <c:majorGridlines>
          <c:spPr>
            <a:ln w="9525" cap="flat" cmpd="sng" algn="ctr">
              <a:solidFill>
                <a:schemeClr val="tx1">
                  <a:lumMod val="15000"/>
                  <a:lumOff val="85000"/>
                </a:schemeClr>
              </a:solidFill>
              <a:round/>
            </a:ln>
            <a:effectLst/>
          </c:spPr>
        </c:majorGridlines>
        <c:numFmt formatCode="#\ ##0&quot; kg/hab.&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70383616"/>
        <c:crosses val="autoZero"/>
        <c:crossBetween val="between"/>
      </c:valAx>
      <c:spPr>
        <a:noFill/>
        <a:ln>
          <a:noFill/>
        </a:ln>
        <a:effectLst/>
      </c:spPr>
    </c:plotArea>
    <c:legend>
      <c:legendPos val="b"/>
      <c:layout>
        <c:manualLayout>
          <c:xMode val="edge"/>
          <c:yMode val="edge"/>
          <c:x val="9.1610439795764276E-2"/>
          <c:y val="0.90181075571196068"/>
          <c:w val="0.84217631299768558"/>
          <c:h val="9.818924428803926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Évolution des coûts aidés en €HT/habitant</a:t>
            </a:r>
          </a:p>
        </c:rich>
      </c:tx>
      <c:overlay val="0"/>
      <c:spPr>
        <a:noFill/>
        <a:ln>
          <a:noFill/>
        </a:ln>
        <a:effectLst/>
      </c:spPr>
    </c:title>
    <c:autoTitleDeleted val="0"/>
    <c:plotArea>
      <c:layout>
        <c:manualLayout>
          <c:layoutTarget val="inner"/>
          <c:xMode val="edge"/>
          <c:yMode val="edge"/>
          <c:x val="0.13986740723913221"/>
          <c:y val="0.10413994777559912"/>
          <c:w val="0.82233681100819511"/>
          <c:h val="0.7468425373073283"/>
        </c:manualLayout>
      </c:layout>
      <c:lineChart>
        <c:grouping val="standard"/>
        <c:varyColors val="0"/>
        <c:ser>
          <c:idx val="0"/>
          <c:order val="0"/>
          <c:tx>
            <c:strRef>
              <c:f>Analyse!$B$304</c:f>
              <c:strCache>
                <c:ptCount val="1"/>
                <c:pt idx="0">
                  <c:v>Tous flux</c:v>
                </c:pt>
              </c:strCache>
            </c:strRef>
          </c:tx>
          <c:spPr>
            <a:ln w="28575" cap="rnd">
              <a:solidFill>
                <a:srgbClr val="C00000"/>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Analyse!$B$305:$B$318</c:f>
              <c:numCache>
                <c:formatCode>#\ ##0" €HT/hab."</c:formatCode>
                <c:ptCount val="14"/>
              </c:numCache>
            </c:numRef>
          </c:val>
          <c:smooth val="0"/>
          <c:extLst>
            <c:ext xmlns:c16="http://schemas.microsoft.com/office/drawing/2014/chart" uri="{C3380CC4-5D6E-409C-BE32-E72D297353CC}">
              <c16:uniqueId val="{00000000-E295-410A-96C7-061A80742AC6}"/>
            </c:ext>
          </c:extLst>
        </c:ser>
        <c:ser>
          <c:idx val="1"/>
          <c:order val="1"/>
          <c:tx>
            <c:strRef>
              <c:f>Analyse!$C$304</c:f>
              <c:strCache>
                <c:ptCount val="1"/>
                <c:pt idx="0">
                  <c:v>OMR</c:v>
                </c:pt>
              </c:strCache>
            </c:strRef>
          </c:tx>
          <c:spPr>
            <a:ln w="28575" cap="rnd">
              <a:solidFill>
                <a:schemeClr val="bg1">
                  <a:lumMod val="75000"/>
                </a:schemeClr>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Analyse!$C$305:$C$318</c:f>
              <c:numCache>
                <c:formatCode>#\ ##0" €HT/hab."</c:formatCode>
                <c:ptCount val="14"/>
              </c:numCache>
            </c:numRef>
          </c:val>
          <c:smooth val="0"/>
          <c:extLst>
            <c:ext xmlns:c16="http://schemas.microsoft.com/office/drawing/2014/chart" uri="{C3380CC4-5D6E-409C-BE32-E72D297353CC}">
              <c16:uniqueId val="{00000001-E295-410A-96C7-061A80742AC6}"/>
            </c:ext>
          </c:extLst>
        </c:ser>
        <c:ser>
          <c:idx val="2"/>
          <c:order val="2"/>
          <c:tx>
            <c:strRef>
              <c:f>Analyse!$D$304</c:f>
              <c:strCache>
                <c:ptCount val="1"/>
                <c:pt idx="0">
                  <c:v>Verre</c:v>
                </c:pt>
              </c:strCache>
            </c:strRef>
          </c:tx>
          <c:spPr>
            <a:ln w="28575" cap="rnd">
              <a:solidFill>
                <a:schemeClr val="accent3"/>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Analyse!$D$305:$D$318</c:f>
              <c:numCache>
                <c:formatCode>#\ ##0" €HT/hab."</c:formatCode>
                <c:ptCount val="14"/>
              </c:numCache>
            </c:numRef>
          </c:val>
          <c:smooth val="0"/>
          <c:extLst>
            <c:ext xmlns:c16="http://schemas.microsoft.com/office/drawing/2014/chart" uri="{C3380CC4-5D6E-409C-BE32-E72D297353CC}">
              <c16:uniqueId val="{00000002-E295-410A-96C7-061A80742AC6}"/>
            </c:ext>
          </c:extLst>
        </c:ser>
        <c:ser>
          <c:idx val="3"/>
          <c:order val="3"/>
          <c:tx>
            <c:strRef>
              <c:f>Analyse!$E$304</c:f>
              <c:strCache>
                <c:ptCount val="1"/>
                <c:pt idx="0">
                  <c:v>Recyclables 
hors verre</c:v>
                </c:pt>
              </c:strCache>
            </c:strRef>
          </c:tx>
          <c:spPr>
            <a:ln w="28575" cap="rnd">
              <a:solidFill>
                <a:srgbClr val="FFC000"/>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Analyse!$E$305:$E$318</c:f>
              <c:numCache>
                <c:formatCode>#\ ##0" €HT/hab."</c:formatCode>
                <c:ptCount val="14"/>
              </c:numCache>
            </c:numRef>
          </c:val>
          <c:smooth val="0"/>
          <c:extLst>
            <c:ext xmlns:c16="http://schemas.microsoft.com/office/drawing/2014/chart" uri="{C3380CC4-5D6E-409C-BE32-E72D297353CC}">
              <c16:uniqueId val="{00000003-E295-410A-96C7-061A80742AC6}"/>
            </c:ext>
          </c:extLst>
        </c:ser>
        <c:ser>
          <c:idx val="4"/>
          <c:order val="4"/>
          <c:tx>
            <c:strRef>
              <c:f>Analyse!$F$304</c:f>
              <c:strCache>
                <c:ptCount val="1"/>
                <c:pt idx="0">
                  <c:v> Déchèteries
hors gravats</c:v>
                </c:pt>
              </c:strCache>
            </c:strRef>
          </c:tx>
          <c:spPr>
            <a:ln w="28575" cap="rnd">
              <a:solidFill>
                <a:srgbClr val="7030A0"/>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Analyse!$F$305:$F$318</c:f>
              <c:numCache>
                <c:formatCode>#\ ##0" €HT/hab."</c:formatCode>
                <c:ptCount val="14"/>
              </c:numCache>
            </c:numRef>
          </c:val>
          <c:smooth val="0"/>
          <c:extLst>
            <c:ext xmlns:c16="http://schemas.microsoft.com/office/drawing/2014/chart" uri="{C3380CC4-5D6E-409C-BE32-E72D297353CC}">
              <c16:uniqueId val="{00000004-E295-410A-96C7-061A80742AC6}"/>
            </c:ext>
          </c:extLst>
        </c:ser>
        <c:ser>
          <c:idx val="5"/>
          <c:order val="5"/>
          <c:tx>
            <c:strRef>
              <c:f>Analyse!$I$304</c:f>
              <c:strCache>
                <c:ptCount val="1"/>
                <c:pt idx="0">
                  <c:v>Autres flux</c:v>
                </c:pt>
              </c:strCache>
            </c:strRef>
          </c:tx>
          <c:spPr>
            <a:ln w="28575" cap="rnd">
              <a:solidFill>
                <a:schemeClr val="bg2">
                  <a:lumMod val="50000"/>
                </a:schemeClr>
              </a:solidFill>
              <a:round/>
            </a:ln>
            <a:effectLst/>
          </c:spPr>
          <c:marker>
            <c:symbol val="none"/>
          </c:marker>
          <c:cat>
            <c:numRef>
              <c:f>Analyse!$A$305:$A$318</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Analyse!$I$305:$I$318</c:f>
              <c:numCache>
                <c:formatCode>#\ ##0" €HT/hab."</c:formatCode>
                <c:ptCount val="14"/>
              </c:numCache>
            </c:numRef>
          </c:val>
          <c:smooth val="0"/>
          <c:extLst>
            <c:ext xmlns:c16="http://schemas.microsoft.com/office/drawing/2014/chart" uri="{C3380CC4-5D6E-409C-BE32-E72D297353CC}">
              <c16:uniqueId val="{00000005-E295-410A-96C7-061A80742AC6}"/>
            </c:ext>
          </c:extLst>
        </c:ser>
        <c:dLbls>
          <c:showLegendKey val="0"/>
          <c:showVal val="0"/>
          <c:showCatName val="0"/>
          <c:showSerName val="0"/>
          <c:showPercent val="0"/>
          <c:showBubbleSize val="0"/>
        </c:dLbls>
        <c:smooth val="0"/>
        <c:axId val="270384640"/>
        <c:axId val="284052864"/>
      </c:lineChart>
      <c:catAx>
        <c:axId val="270384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4052864"/>
        <c:crosses val="autoZero"/>
        <c:auto val="1"/>
        <c:lblAlgn val="ctr"/>
        <c:lblOffset val="100"/>
        <c:noMultiLvlLbl val="0"/>
      </c:catAx>
      <c:valAx>
        <c:axId val="284052864"/>
        <c:scaling>
          <c:orientation val="minMax"/>
        </c:scaling>
        <c:delete val="0"/>
        <c:axPos val="l"/>
        <c:majorGridlines>
          <c:spPr>
            <a:ln w="9525" cap="flat" cmpd="sng" algn="ctr">
              <a:solidFill>
                <a:schemeClr val="tx1">
                  <a:lumMod val="15000"/>
                  <a:lumOff val="85000"/>
                </a:schemeClr>
              </a:solidFill>
              <a:round/>
            </a:ln>
            <a:effectLst/>
          </c:spPr>
        </c:majorGridlines>
        <c:numFmt formatCode="#\ ##0&quot; €HT/hab.&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70384640"/>
        <c:crosses val="autoZero"/>
        <c:crossBetween val="between"/>
      </c:valAx>
      <c:spPr>
        <a:noFill/>
        <a:ln>
          <a:noFill/>
        </a:ln>
        <a:effectLst/>
      </c:spPr>
    </c:plotArea>
    <c:legend>
      <c:legendPos val="b"/>
      <c:layout>
        <c:manualLayout>
          <c:xMode val="edge"/>
          <c:yMode val="edge"/>
          <c:x val="3.5363757118949575E-2"/>
          <c:y val="0.88523233579613236"/>
          <c:w val="0.94447849261295835"/>
          <c:h val="0.1147676642038675"/>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400"/>
              <a:t>Évolution des ratios collectés</a:t>
            </a:r>
          </a:p>
        </c:rich>
      </c:tx>
      <c:overlay val="0"/>
      <c:spPr>
        <a:noFill/>
        <a:ln>
          <a:noFill/>
        </a:ln>
        <a:effectLst/>
      </c:spPr>
    </c:title>
    <c:autoTitleDeleted val="0"/>
    <c:plotArea>
      <c:layout/>
      <c:barChart>
        <c:barDir val="col"/>
        <c:grouping val="clustered"/>
        <c:varyColors val="0"/>
        <c:ser>
          <c:idx val="0"/>
          <c:order val="0"/>
          <c:tx>
            <c:strRef>
              <c:f>Analyse!$A$285</c:f>
              <c:strCache>
                <c:ptCount val="1"/>
                <c:pt idx="0">
                  <c:v>2006</c:v>
                </c:pt>
              </c:strCache>
            </c:strRef>
          </c:tx>
          <c:spPr>
            <a:solidFill>
              <a:schemeClr val="bg2">
                <a:lumMod val="10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Analyse!$B$285:$I$285</c:f>
              <c:numCache>
                <c:formatCode>#\ ##0" kg/hab."</c:formatCode>
                <c:ptCount val="8"/>
              </c:numCache>
            </c:numRef>
          </c:val>
          <c:extLst>
            <c:ext xmlns:c16="http://schemas.microsoft.com/office/drawing/2014/chart" uri="{C3380CC4-5D6E-409C-BE32-E72D297353CC}">
              <c16:uniqueId val="{00000000-15E9-469F-9405-AC3397570D08}"/>
            </c:ext>
          </c:extLst>
        </c:ser>
        <c:ser>
          <c:idx val="1"/>
          <c:order val="1"/>
          <c:tx>
            <c:strRef>
              <c:f>Analyse!$A$286</c:f>
              <c:strCache>
                <c:ptCount val="1"/>
                <c:pt idx="0">
                  <c:v>2007</c:v>
                </c:pt>
              </c:strCache>
            </c:strRef>
          </c:tx>
          <c:spPr>
            <a:solidFill>
              <a:schemeClr val="bg2">
                <a:lumMod val="50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Analyse!$B$286:$I$286</c:f>
              <c:numCache>
                <c:formatCode>#\ ##0" kg/hab."</c:formatCode>
                <c:ptCount val="8"/>
              </c:numCache>
            </c:numRef>
          </c:val>
          <c:extLst>
            <c:ext xmlns:c16="http://schemas.microsoft.com/office/drawing/2014/chart" uri="{C3380CC4-5D6E-409C-BE32-E72D297353CC}">
              <c16:uniqueId val="{00000001-15E9-469F-9405-AC3397570D08}"/>
            </c:ext>
          </c:extLst>
        </c:ser>
        <c:ser>
          <c:idx val="2"/>
          <c:order val="2"/>
          <c:tx>
            <c:strRef>
              <c:f>Analyse!$A$287</c:f>
              <c:strCache>
                <c:ptCount val="1"/>
                <c:pt idx="0">
                  <c:v>2008</c:v>
                </c:pt>
              </c:strCache>
            </c:strRef>
          </c:tx>
          <c:spPr>
            <a:solidFill>
              <a:schemeClr val="accent4">
                <a:lumMod val="75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Analyse!$B$287:$I$287</c:f>
              <c:numCache>
                <c:formatCode>#\ ##0" kg/hab."</c:formatCode>
                <c:ptCount val="8"/>
              </c:numCache>
            </c:numRef>
          </c:val>
          <c:extLst>
            <c:ext xmlns:c16="http://schemas.microsoft.com/office/drawing/2014/chart" uri="{C3380CC4-5D6E-409C-BE32-E72D297353CC}">
              <c16:uniqueId val="{00000002-15E9-469F-9405-AC3397570D08}"/>
            </c:ext>
          </c:extLst>
        </c:ser>
        <c:ser>
          <c:idx val="3"/>
          <c:order val="3"/>
          <c:tx>
            <c:strRef>
              <c:f>Analyse!$A$288</c:f>
              <c:strCache>
                <c:ptCount val="1"/>
                <c:pt idx="0">
                  <c:v>2009</c:v>
                </c:pt>
              </c:strCache>
            </c:strRef>
          </c:tx>
          <c:spPr>
            <a:solidFill>
              <a:srgbClr val="7030A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Analyse!$B$288:$I$288</c:f>
              <c:numCache>
                <c:formatCode>#\ ##0" kg/hab."</c:formatCode>
                <c:ptCount val="8"/>
              </c:numCache>
            </c:numRef>
          </c:val>
          <c:extLst>
            <c:ext xmlns:c16="http://schemas.microsoft.com/office/drawing/2014/chart" uri="{C3380CC4-5D6E-409C-BE32-E72D297353CC}">
              <c16:uniqueId val="{00000003-15E9-469F-9405-AC3397570D08}"/>
            </c:ext>
          </c:extLst>
        </c:ser>
        <c:ser>
          <c:idx val="4"/>
          <c:order val="4"/>
          <c:tx>
            <c:strRef>
              <c:f>Analyse!$A$289</c:f>
              <c:strCache>
                <c:ptCount val="1"/>
                <c:pt idx="0">
                  <c:v>2010</c:v>
                </c:pt>
              </c:strCache>
            </c:strRef>
          </c:tx>
          <c:spPr>
            <a:solidFill>
              <a:schemeClr val="tx2">
                <a:lumMod val="75000"/>
              </a:schemeClr>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Analyse!$B$289:$I$289</c:f>
              <c:numCache>
                <c:formatCode>#\ ##0" kg/hab."</c:formatCode>
                <c:ptCount val="8"/>
              </c:numCache>
            </c:numRef>
          </c:val>
          <c:extLst>
            <c:ext xmlns:c16="http://schemas.microsoft.com/office/drawing/2014/chart" uri="{C3380CC4-5D6E-409C-BE32-E72D297353CC}">
              <c16:uniqueId val="{00000004-15E9-469F-9405-AC3397570D08}"/>
            </c:ext>
          </c:extLst>
        </c:ser>
        <c:ser>
          <c:idx val="5"/>
          <c:order val="5"/>
          <c:tx>
            <c:strRef>
              <c:f>Analyse!$A$290</c:f>
              <c:strCache>
                <c:ptCount val="1"/>
                <c:pt idx="0">
                  <c:v>2011</c:v>
                </c:pt>
              </c:strCache>
            </c:strRef>
          </c:tx>
          <c:spPr>
            <a:solidFill>
              <a:srgbClr val="0070C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Analyse!$B$290:$I$290</c:f>
              <c:numCache>
                <c:formatCode>#\ ##0" kg/hab."</c:formatCode>
                <c:ptCount val="8"/>
              </c:numCache>
            </c:numRef>
          </c:val>
          <c:extLst>
            <c:ext xmlns:c16="http://schemas.microsoft.com/office/drawing/2014/chart" uri="{C3380CC4-5D6E-409C-BE32-E72D297353CC}">
              <c16:uniqueId val="{00000005-15E9-469F-9405-AC3397570D08}"/>
            </c:ext>
          </c:extLst>
        </c:ser>
        <c:ser>
          <c:idx val="6"/>
          <c:order val="6"/>
          <c:tx>
            <c:strRef>
              <c:f>Analyse!$A$291</c:f>
              <c:strCache>
                <c:ptCount val="1"/>
                <c:pt idx="0">
                  <c:v>2012</c:v>
                </c:pt>
              </c:strCache>
            </c:strRef>
          </c:tx>
          <c:spPr>
            <a:solidFill>
              <a:srgbClr val="00B0F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Analyse!$B$291:$I$291</c:f>
              <c:numCache>
                <c:formatCode>#\ ##0" kg/hab."</c:formatCode>
                <c:ptCount val="8"/>
              </c:numCache>
            </c:numRef>
          </c:val>
          <c:extLst>
            <c:ext xmlns:c16="http://schemas.microsoft.com/office/drawing/2014/chart" uri="{C3380CC4-5D6E-409C-BE32-E72D297353CC}">
              <c16:uniqueId val="{00000006-15E9-469F-9405-AC3397570D08}"/>
            </c:ext>
          </c:extLst>
        </c:ser>
        <c:ser>
          <c:idx val="7"/>
          <c:order val="7"/>
          <c:tx>
            <c:strRef>
              <c:f>Analyse!$A$292</c:f>
              <c:strCache>
                <c:ptCount val="1"/>
                <c:pt idx="0">
                  <c:v>2013</c:v>
                </c:pt>
              </c:strCache>
            </c:strRef>
          </c:tx>
          <c:spPr>
            <a:solidFill>
              <a:srgbClr val="00B05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Analyse!$B$292:$I$292</c:f>
              <c:numCache>
                <c:formatCode>#\ ##0" kg/hab."</c:formatCode>
                <c:ptCount val="8"/>
              </c:numCache>
            </c:numRef>
          </c:val>
          <c:extLst>
            <c:ext xmlns:c16="http://schemas.microsoft.com/office/drawing/2014/chart" uri="{C3380CC4-5D6E-409C-BE32-E72D297353CC}">
              <c16:uniqueId val="{00000007-15E9-469F-9405-AC3397570D08}"/>
            </c:ext>
          </c:extLst>
        </c:ser>
        <c:ser>
          <c:idx val="8"/>
          <c:order val="8"/>
          <c:tx>
            <c:strRef>
              <c:f>Analyse!$A$293</c:f>
              <c:strCache>
                <c:ptCount val="1"/>
                <c:pt idx="0">
                  <c:v>2014</c:v>
                </c:pt>
              </c:strCache>
            </c:strRef>
          </c:tx>
          <c:spPr>
            <a:solidFill>
              <a:srgbClr val="92D05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Analyse!$B$293:$I$293</c:f>
              <c:numCache>
                <c:formatCode>#\ ##0" kg/hab."</c:formatCode>
                <c:ptCount val="8"/>
              </c:numCache>
            </c:numRef>
          </c:val>
          <c:extLst>
            <c:ext xmlns:c16="http://schemas.microsoft.com/office/drawing/2014/chart" uri="{C3380CC4-5D6E-409C-BE32-E72D297353CC}">
              <c16:uniqueId val="{00000008-15E9-469F-9405-AC3397570D08}"/>
            </c:ext>
          </c:extLst>
        </c:ser>
        <c:ser>
          <c:idx val="9"/>
          <c:order val="9"/>
          <c:tx>
            <c:strRef>
              <c:f>Analyse!$A$294</c:f>
              <c:strCache>
                <c:ptCount val="1"/>
                <c:pt idx="0">
                  <c:v>2015</c:v>
                </c:pt>
              </c:strCache>
            </c:strRef>
          </c:tx>
          <c:spPr>
            <a:solidFill>
              <a:srgbClr val="FFFF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Analyse!$B$294:$I$294</c:f>
              <c:numCache>
                <c:formatCode>#\ ##0" kg/hab."</c:formatCode>
                <c:ptCount val="8"/>
              </c:numCache>
            </c:numRef>
          </c:val>
          <c:extLst>
            <c:ext xmlns:c16="http://schemas.microsoft.com/office/drawing/2014/chart" uri="{C3380CC4-5D6E-409C-BE32-E72D297353CC}">
              <c16:uniqueId val="{00000009-15E9-469F-9405-AC3397570D08}"/>
            </c:ext>
          </c:extLst>
        </c:ser>
        <c:ser>
          <c:idx val="10"/>
          <c:order val="10"/>
          <c:tx>
            <c:strRef>
              <c:f>Analyse!$A$297</c:f>
              <c:strCache>
                <c:ptCount val="1"/>
                <c:pt idx="0">
                  <c:v>2018</c:v>
                </c:pt>
              </c:strCache>
            </c:strRef>
          </c:tx>
          <c:spPr>
            <a:solidFill>
              <a:srgbClr val="FFC0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Analyse!$B$297:$I$297</c:f>
              <c:numCache>
                <c:formatCode>#\ ##0" kg/hab."</c:formatCode>
                <c:ptCount val="8"/>
              </c:numCache>
            </c:numRef>
          </c:val>
          <c:extLst>
            <c:ext xmlns:c16="http://schemas.microsoft.com/office/drawing/2014/chart" uri="{C3380CC4-5D6E-409C-BE32-E72D297353CC}">
              <c16:uniqueId val="{0000000A-15E9-469F-9405-AC3397570D08}"/>
            </c:ext>
          </c:extLst>
        </c:ser>
        <c:ser>
          <c:idx val="11"/>
          <c:order val="11"/>
          <c:tx>
            <c:strRef>
              <c:f>Analyse!$A$298</c:f>
              <c:strCache>
                <c:ptCount val="1"/>
                <c:pt idx="0">
                  <c:v>2019</c:v>
                </c:pt>
              </c:strCache>
            </c:strRef>
          </c:tx>
          <c:spPr>
            <a:solidFill>
              <a:srgbClr val="FF0000"/>
            </a:solidFill>
            <a:ln>
              <a:noFill/>
            </a:ln>
            <a:effectLst/>
          </c:spPr>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Analyse!$B$298:$I$298</c:f>
              <c:numCache>
                <c:formatCode>#\ ##0" kg/hab."</c:formatCode>
                <c:ptCount val="8"/>
              </c:numCache>
            </c:numRef>
          </c:val>
          <c:extLst>
            <c:ext xmlns:c16="http://schemas.microsoft.com/office/drawing/2014/chart" uri="{C3380CC4-5D6E-409C-BE32-E72D297353CC}">
              <c16:uniqueId val="{0000000B-15E9-469F-9405-AC3397570D08}"/>
            </c:ext>
          </c:extLst>
        </c:ser>
        <c:ser>
          <c:idx val="12"/>
          <c:order val="12"/>
          <c:tx>
            <c:strRef>
              <c:f>Analyse!$A$318</c:f>
              <c:strCache>
                <c:ptCount val="1"/>
                <c:pt idx="0">
                  <c:v>2019</c:v>
                </c:pt>
              </c:strCache>
            </c:strRef>
          </c:tx>
          <c:invertIfNegative val="0"/>
          <c:cat>
            <c:strRef>
              <c:f>Analyse!$B$304:$I$304</c:f>
              <c:strCache>
                <c:ptCount val="8"/>
                <c:pt idx="0">
                  <c:v>Tous flux</c:v>
                </c:pt>
                <c:pt idx="1">
                  <c:v>OMR</c:v>
                </c:pt>
                <c:pt idx="2">
                  <c:v>Verre</c:v>
                </c:pt>
                <c:pt idx="3">
                  <c:v>Recyclables 
hors verre</c:v>
                </c:pt>
                <c:pt idx="4">
                  <c:v> Déchèteries
hors gravats</c:v>
                </c:pt>
                <c:pt idx="5">
                  <c:v>Déchets verts</c:v>
                </c:pt>
                <c:pt idx="6">
                  <c:v>Encombrants</c:v>
                </c:pt>
                <c:pt idx="7">
                  <c:v>Autres flux</c:v>
                </c:pt>
              </c:strCache>
            </c:strRef>
          </c:cat>
          <c:val>
            <c:numRef>
              <c:f>Analyse!$B$318:$I$318</c:f>
              <c:numCache>
                <c:formatCode>#\ ##0" €HT/hab."</c:formatCode>
                <c:ptCount val="8"/>
              </c:numCache>
            </c:numRef>
          </c:val>
          <c:extLst>
            <c:ext xmlns:c16="http://schemas.microsoft.com/office/drawing/2014/chart" uri="{C3380CC4-5D6E-409C-BE32-E72D297353CC}">
              <c16:uniqueId val="{0000000C-15E9-469F-9405-AC3397570D08}"/>
            </c:ext>
          </c:extLst>
        </c:ser>
        <c:dLbls>
          <c:showLegendKey val="0"/>
          <c:showVal val="0"/>
          <c:showCatName val="0"/>
          <c:showSerName val="0"/>
          <c:showPercent val="0"/>
          <c:showBubbleSize val="0"/>
        </c:dLbls>
        <c:gapWidth val="219"/>
        <c:overlap val="-27"/>
        <c:axId val="284428288"/>
        <c:axId val="284055168"/>
      </c:barChart>
      <c:catAx>
        <c:axId val="28442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b="1"/>
            </a:pPr>
            <a:endParaRPr lang="fr-FR"/>
          </a:p>
        </c:txPr>
        <c:crossAx val="284055168"/>
        <c:crosses val="autoZero"/>
        <c:auto val="1"/>
        <c:lblAlgn val="ctr"/>
        <c:lblOffset val="100"/>
        <c:noMultiLvlLbl val="0"/>
      </c:catAx>
      <c:valAx>
        <c:axId val="284055168"/>
        <c:scaling>
          <c:orientation val="minMax"/>
        </c:scaling>
        <c:delete val="0"/>
        <c:axPos val="l"/>
        <c:majorGridlines>
          <c:spPr>
            <a:ln w="9525" cap="flat" cmpd="sng" algn="ctr">
              <a:solidFill>
                <a:schemeClr val="tx1">
                  <a:lumMod val="15000"/>
                  <a:lumOff val="85000"/>
                </a:schemeClr>
              </a:solidFill>
              <a:round/>
            </a:ln>
            <a:effectLst/>
          </c:spPr>
        </c:majorGridlines>
        <c:numFmt formatCode="#\ ##0&quot; kg/hab.&quot;" sourceLinked="1"/>
        <c:majorTickMark val="none"/>
        <c:minorTickMark val="none"/>
        <c:tickLblPos val="nextTo"/>
        <c:spPr>
          <a:noFill/>
          <a:ln>
            <a:noFill/>
          </a:ln>
          <a:effectLst/>
        </c:spPr>
        <c:txPr>
          <a:bodyPr rot="-60000000" vert="horz"/>
          <a:lstStyle/>
          <a:p>
            <a:pPr>
              <a:defRPr sz="1100" b="1"/>
            </a:pPr>
            <a:endParaRPr lang="fr-FR"/>
          </a:p>
        </c:txPr>
        <c:crossAx val="284428288"/>
        <c:crosses val="autoZero"/>
        <c:crossBetween val="between"/>
      </c:valAx>
      <c:spPr>
        <a:noFill/>
        <a:ln>
          <a:noFill/>
        </a:ln>
        <a:effectLst/>
      </c:spPr>
    </c:plotArea>
    <c:legend>
      <c:legendPos val="b"/>
      <c:overlay val="0"/>
      <c:spPr>
        <a:noFill/>
        <a:ln>
          <a:noFill/>
        </a:ln>
        <a:effectLst/>
      </c:spPr>
      <c:txPr>
        <a:bodyPr rot="0" vert="horz"/>
        <a:lstStyle/>
        <a:p>
          <a:pPr>
            <a:defRPr b="1"/>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mn-lt"/>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151680</xdr:colOff>
      <xdr:row>55</xdr:row>
      <xdr:rowOff>68035</xdr:rowOff>
    </xdr:from>
    <xdr:to>
      <xdr:col>8</xdr:col>
      <xdr:colOff>1360715</xdr:colOff>
      <xdr:row>70</xdr:row>
      <xdr:rowOff>88206</xdr:rowOff>
    </xdr:to>
    <xdr:graphicFrame macro="">
      <xdr:nvGraphicFramePr>
        <xdr:cNvPr id="2" name="Graphique 1">
          <a:extLst>
            <a:ext uri="{FF2B5EF4-FFF2-40B4-BE49-F238E27FC236}">
              <a16:creationId xmlns:a16="http://schemas.microsoft.com/office/drawing/2014/main" id="{3DEC2383-8FA9-4512-B2C7-63291487CE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81643</xdr:colOff>
      <xdr:row>55</xdr:row>
      <xdr:rowOff>54427</xdr:rowOff>
    </xdr:from>
    <xdr:to>
      <xdr:col>1</xdr:col>
      <xdr:colOff>95250</xdr:colOff>
      <xdr:row>70</xdr:row>
      <xdr:rowOff>60030</xdr:rowOff>
    </xdr:to>
    <xdr:graphicFrame macro="">
      <xdr:nvGraphicFramePr>
        <xdr:cNvPr id="3" name="Graphique 2">
          <a:extLst>
            <a:ext uri="{FF2B5EF4-FFF2-40B4-BE49-F238E27FC236}">
              <a16:creationId xmlns:a16="http://schemas.microsoft.com/office/drawing/2014/main" id="{D04574A9-F942-4592-A3AE-E5955E739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166</xdr:row>
      <xdr:rowOff>89807</xdr:rowOff>
    </xdr:from>
    <xdr:to>
      <xdr:col>1</xdr:col>
      <xdr:colOff>204106</xdr:colOff>
      <xdr:row>180</xdr:row>
      <xdr:rowOff>68035</xdr:rowOff>
    </xdr:to>
    <xdr:graphicFrame macro="">
      <xdr:nvGraphicFramePr>
        <xdr:cNvPr id="4" name="Graphique 3">
          <a:extLst>
            <a:ext uri="{FF2B5EF4-FFF2-40B4-BE49-F238E27FC236}">
              <a16:creationId xmlns:a16="http://schemas.microsoft.com/office/drawing/2014/main" id="{11BBE21F-FB64-4D20-A0FD-5D3F029C91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276225</xdr:colOff>
      <xdr:row>90</xdr:row>
      <xdr:rowOff>28574</xdr:rowOff>
    </xdr:from>
    <xdr:to>
      <xdr:col>8</xdr:col>
      <xdr:colOff>1143000</xdr:colOff>
      <xdr:row>100</xdr:row>
      <xdr:rowOff>213560</xdr:rowOff>
    </xdr:to>
    <xdr:graphicFrame macro="">
      <xdr:nvGraphicFramePr>
        <xdr:cNvPr id="5" name="Graphique 4">
          <a:extLst>
            <a:ext uri="{FF2B5EF4-FFF2-40B4-BE49-F238E27FC236}">
              <a16:creationId xmlns:a16="http://schemas.microsoft.com/office/drawing/2014/main" id="{16048E98-2D24-4E1F-9701-382FCE4F82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340180</xdr:colOff>
      <xdr:row>102</xdr:row>
      <xdr:rowOff>176928</xdr:rowOff>
    </xdr:from>
    <xdr:to>
      <xdr:col>9</xdr:col>
      <xdr:colOff>1</xdr:colOff>
      <xdr:row>111</xdr:row>
      <xdr:rowOff>381000</xdr:rowOff>
    </xdr:to>
    <xdr:graphicFrame macro="">
      <xdr:nvGraphicFramePr>
        <xdr:cNvPr id="6" name="Graphique 5">
          <a:extLst>
            <a:ext uri="{FF2B5EF4-FFF2-40B4-BE49-F238E27FC236}">
              <a16:creationId xmlns:a16="http://schemas.microsoft.com/office/drawing/2014/main" id="{12A1F3AE-31D0-4143-BAA8-AB01F23DA4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1088571</xdr:colOff>
      <xdr:row>199</xdr:row>
      <xdr:rowOff>115257</xdr:rowOff>
    </xdr:from>
    <xdr:to>
      <xdr:col>8</xdr:col>
      <xdr:colOff>394608</xdr:colOff>
      <xdr:row>213</xdr:row>
      <xdr:rowOff>24491</xdr:rowOff>
    </xdr:to>
    <xdr:graphicFrame macro="">
      <xdr:nvGraphicFramePr>
        <xdr:cNvPr id="7" name="Graphique 6">
          <a:extLst>
            <a:ext uri="{FF2B5EF4-FFF2-40B4-BE49-F238E27FC236}">
              <a16:creationId xmlns:a16="http://schemas.microsoft.com/office/drawing/2014/main" id="{39410398-C700-418A-A156-86E7756DD7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321</xdr:row>
      <xdr:rowOff>56028</xdr:rowOff>
    </xdr:from>
    <xdr:to>
      <xdr:col>2</xdr:col>
      <xdr:colOff>1096579</xdr:colOff>
      <xdr:row>322</xdr:row>
      <xdr:rowOff>1768929</xdr:rowOff>
    </xdr:to>
    <xdr:graphicFrame macro="">
      <xdr:nvGraphicFramePr>
        <xdr:cNvPr id="8" name="Graphique 7">
          <a:extLst>
            <a:ext uri="{FF2B5EF4-FFF2-40B4-BE49-F238E27FC236}">
              <a16:creationId xmlns:a16="http://schemas.microsoft.com/office/drawing/2014/main" id="{D0EDD08C-4FA6-44ED-8A4F-B75382DB3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40820</xdr:colOff>
      <xdr:row>321</xdr:row>
      <xdr:rowOff>76040</xdr:rowOff>
    </xdr:from>
    <xdr:to>
      <xdr:col>8</xdr:col>
      <xdr:colOff>1434351</xdr:colOff>
      <xdr:row>322</xdr:row>
      <xdr:rowOff>1768928</xdr:rowOff>
    </xdr:to>
    <xdr:graphicFrame macro="">
      <xdr:nvGraphicFramePr>
        <xdr:cNvPr id="9" name="Graphique 8">
          <a:extLst>
            <a:ext uri="{FF2B5EF4-FFF2-40B4-BE49-F238E27FC236}">
              <a16:creationId xmlns:a16="http://schemas.microsoft.com/office/drawing/2014/main" id="{CE7CE6D5-9A5B-4F11-B42C-43134A445C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319</xdr:row>
      <xdr:rowOff>100852</xdr:rowOff>
    </xdr:from>
    <xdr:to>
      <xdr:col>3</xdr:col>
      <xdr:colOff>39224</xdr:colOff>
      <xdr:row>320</xdr:row>
      <xdr:rowOff>1355911</xdr:rowOff>
    </xdr:to>
    <xdr:graphicFrame macro="">
      <xdr:nvGraphicFramePr>
        <xdr:cNvPr id="10" name="Graphique 9">
          <a:extLst>
            <a:ext uri="{FF2B5EF4-FFF2-40B4-BE49-F238E27FC236}">
              <a16:creationId xmlns:a16="http://schemas.microsoft.com/office/drawing/2014/main" id="{2A25DC2F-E963-4C6E-8586-E7DD907B75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151278</xdr:colOff>
      <xdr:row>319</xdr:row>
      <xdr:rowOff>100853</xdr:rowOff>
    </xdr:from>
    <xdr:to>
      <xdr:col>8</xdr:col>
      <xdr:colOff>1355910</xdr:colOff>
      <xdr:row>320</xdr:row>
      <xdr:rowOff>1378324</xdr:rowOff>
    </xdr:to>
    <xdr:graphicFrame macro="">
      <xdr:nvGraphicFramePr>
        <xdr:cNvPr id="11" name="Graphique 10">
          <a:extLst>
            <a:ext uri="{FF2B5EF4-FFF2-40B4-BE49-F238E27FC236}">
              <a16:creationId xmlns:a16="http://schemas.microsoft.com/office/drawing/2014/main" id="{175DD11C-395D-4276-9306-10B77F69C6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215872</xdr:colOff>
      <xdr:row>166</xdr:row>
      <xdr:rowOff>95250</xdr:rowOff>
    </xdr:from>
    <xdr:to>
      <xdr:col>8</xdr:col>
      <xdr:colOff>1387927</xdr:colOff>
      <xdr:row>179</xdr:row>
      <xdr:rowOff>190500</xdr:rowOff>
    </xdr:to>
    <xdr:graphicFrame macro="">
      <xdr:nvGraphicFramePr>
        <xdr:cNvPr id="12" name="Graphique 11">
          <a:extLst>
            <a:ext uri="{FF2B5EF4-FFF2-40B4-BE49-F238E27FC236}">
              <a16:creationId xmlns:a16="http://schemas.microsoft.com/office/drawing/2014/main" id="{F1D3C9F3-2101-43DD-A293-1EBE2877C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721977</xdr:colOff>
      <xdr:row>119</xdr:row>
      <xdr:rowOff>24813</xdr:rowOff>
    </xdr:from>
    <xdr:to>
      <xdr:col>8</xdr:col>
      <xdr:colOff>1390249</xdr:colOff>
      <xdr:row>129</xdr:row>
      <xdr:rowOff>190499</xdr:rowOff>
    </xdr:to>
    <xdr:graphicFrame macro="">
      <xdr:nvGraphicFramePr>
        <xdr:cNvPr id="13" name="Graphique 12">
          <a:extLst>
            <a:ext uri="{FF2B5EF4-FFF2-40B4-BE49-F238E27FC236}">
              <a16:creationId xmlns:a16="http://schemas.microsoft.com/office/drawing/2014/main" id="{82077CB5-6CC6-4047-A87D-621E1A813A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chierAuto_Matrice_v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enclature"/>
      <sheetName val="Présentation générale"/>
      <sheetName val="Notice"/>
      <sheetName val="1 - Cadre matrice"/>
      <sheetName val="2 - Matrice finale"/>
      <sheetName val="TVA conventionnelle"/>
      <sheetName val="Analyse"/>
      <sheetName val="3 - Charges et produits"/>
      <sheetName val="4 - Codes matrice"/>
      <sheetName val="Matrice_Clés_multilignes"/>
      <sheetName val="TVA_Clés_lignes"/>
      <sheetName val="4 - Clé multilignes1"/>
      <sheetName val="4 - Clé multilignes2"/>
      <sheetName val="4 - Clé multilignes3"/>
      <sheetName val="4 - Clé multilignes4"/>
      <sheetName val="4 - Clé multilignes5"/>
      <sheetName val="4 - Clé multilignes6"/>
      <sheetName val="4 - Clé multilignes7"/>
      <sheetName val="4 - Clé SALAIRES"/>
      <sheetName val="4bis - Clé Soutiens"/>
      <sheetName val="5 - Charges à caractère général"/>
      <sheetName val="6 - Amortissements et reprises"/>
      <sheetName val="7 - Contrôle CA"/>
      <sheetName val="FichierAuto_Matrice_v202011"/>
    </sheetNames>
    <sheetDataSet>
      <sheetData sheetId="0">
        <row r="1">
          <cell r="E1" t="str">
            <v>Incorporable</v>
          </cell>
        </row>
        <row r="2">
          <cell r="E2" t="str">
            <v>Non incorporable</v>
          </cell>
          <cell r="G2" t="str">
            <v>Incorporable</v>
          </cell>
          <cell r="I2" t="str">
            <v>Incorporable</v>
          </cell>
        </row>
        <row r="3">
          <cell r="E3" t="str">
            <v>Amortissement extra-comptable</v>
          </cell>
          <cell r="G3" t="str">
            <v>Non incorporable</v>
          </cell>
          <cell r="I3" t="str">
            <v>Non incorporable</v>
          </cell>
        </row>
        <row r="4">
          <cell r="E4" t="str">
            <v>Amortissement</v>
          </cell>
          <cell r="G4" t="str">
            <v>Atténuation de produit</v>
          </cell>
          <cell r="I4" t="str">
            <v>Atténuation de charge</v>
          </cell>
        </row>
        <row r="5">
          <cell r="E5" t="str">
            <v>Atténuation de charge</v>
          </cell>
          <cell r="G5" t="str">
            <v>Amortissement extra-comptable</v>
          </cell>
          <cell r="I5" t="str">
            <v>Reprise extra-comptable</v>
          </cell>
        </row>
        <row r="6">
          <cell r="E6" t="str">
            <v>Atténuation de produit</v>
          </cell>
          <cell r="G6" t="str">
            <v>Amortissement</v>
          </cell>
          <cell r="I6" t="str">
            <v>Reprise</v>
          </cell>
        </row>
        <row r="7">
          <cell r="E7" t="str">
            <v>Reprise extra-comptable</v>
          </cell>
          <cell r="G7" t="str">
            <v>Intérêts</v>
          </cell>
        </row>
        <row r="8">
          <cell r="E8" t="str">
            <v>Reprise</v>
          </cell>
        </row>
        <row r="9">
          <cell r="E9" t="str">
            <v>Supplétif</v>
          </cell>
        </row>
        <row r="10">
          <cell r="E10" t="str">
            <v>Intérêts</v>
          </cell>
        </row>
      </sheetData>
      <sheetData sheetId="1"/>
      <sheetData sheetId="2"/>
      <sheetData sheetId="3"/>
      <sheetData sheetId="4">
        <row r="5">
          <cell r="A5" t="str">
            <v>Charges de structure</v>
          </cell>
        </row>
        <row r="6">
          <cell r="A6" t="str">
            <v>Communication</v>
          </cell>
        </row>
        <row r="7">
          <cell r="A7" t="str">
            <v>Prévention</v>
          </cell>
        </row>
        <row r="8">
          <cell r="A8" t="str">
            <v>Pré-collecte</v>
          </cell>
        </row>
        <row r="9">
          <cell r="A9" t="str">
            <v>Collecte</v>
          </cell>
        </row>
        <row r="10">
          <cell r="A10" t="str">
            <v>Transfert/Transport</v>
          </cell>
        </row>
        <row r="11">
          <cell r="A11" t="str">
            <v>Traitement des déchets non dangereux</v>
          </cell>
        </row>
        <row r="12">
          <cell r="A12" t="str">
            <v>Enlèvement et traitement des déchets dangereux</v>
          </cell>
        </row>
        <row r="23">
          <cell r="A23" t="str">
            <v>TOTAL CHARGES</v>
          </cell>
          <cell r="AA23">
            <v>0</v>
          </cell>
        </row>
        <row r="24">
          <cell r="A24" t="str">
            <v>Ventes de produits et d'énergie</v>
          </cell>
        </row>
        <row r="25">
          <cell r="A25" t="str">
            <v>Matériaux</v>
          </cell>
        </row>
        <row r="26">
          <cell r="A26" t="str">
            <v>Compost</v>
          </cell>
        </row>
        <row r="27">
          <cell r="A27" t="str">
            <v>Énergie</v>
          </cell>
        </row>
        <row r="28">
          <cell r="A28" t="str">
            <v>Prestation à des tiers</v>
          </cell>
        </row>
        <row r="29">
          <cell r="A29" t="str">
            <v>Autres produits</v>
          </cell>
        </row>
        <row r="30">
          <cell r="A30" t="str">
            <v>Tous soutiens des sociétés agréées</v>
          </cell>
        </row>
        <row r="31">
          <cell r="A31" t="str">
            <v>Reprises des subventions d'investissement</v>
          </cell>
        </row>
        <row r="32">
          <cell r="A32" t="str">
            <v>Subventions de fonctionnement</v>
          </cell>
        </row>
        <row r="33">
          <cell r="A33" t="str">
            <v>Aides à l'emploi</v>
          </cell>
        </row>
        <row r="34">
          <cell r="A34" t="str">
            <v>TOTAL PRODUITS</v>
          </cell>
          <cell r="AA34">
            <v>0</v>
          </cell>
        </row>
        <row r="35">
          <cell r="A35" t="str">
            <v>TVA acquittée</v>
          </cell>
        </row>
        <row r="36">
          <cell r="A36" t="str">
            <v>TEOM</v>
          </cell>
        </row>
        <row r="37">
          <cell r="A37" t="str">
            <v>REOM</v>
          </cell>
        </row>
        <row r="38">
          <cell r="A38" t="str">
            <v>Redevance spéciale et facturation à l'usager</v>
          </cell>
        </row>
        <row r="39">
          <cell r="A39" t="str">
            <v>Redevance spéciale</v>
          </cell>
        </row>
        <row r="40">
          <cell r="A40" t="str">
            <v>Facturation à l'usager</v>
          </cell>
        </row>
        <row r="41">
          <cell r="A41" t="str">
            <v>Contribution des collectivités</v>
          </cell>
        </row>
        <row r="42">
          <cell r="A42" t="str">
            <v>TOTAL CONTRIBUTIONS</v>
          </cell>
          <cell r="AA42">
            <v>0</v>
          </cell>
        </row>
        <row r="44">
          <cell r="A44" t="str">
            <v>Exemple : REG incinération / énergie</v>
          </cell>
        </row>
        <row r="54">
          <cell r="A54" t="str">
            <v>Code multilignes</v>
          </cell>
        </row>
      </sheetData>
      <sheetData sheetId="5"/>
      <sheetData sheetId="6">
        <row r="40">
          <cell r="B40" t="str">
            <v>Total (DMA)
hors gravats</v>
          </cell>
        </row>
      </sheetData>
      <sheetData sheetId="7"/>
      <sheetData sheetId="8">
        <row r="4">
          <cell r="A4" t="str">
            <v>test</v>
          </cell>
        </row>
      </sheetData>
      <sheetData sheetId="9"/>
      <sheetData sheetId="10"/>
      <sheetData sheetId="11"/>
      <sheetData sheetId="12"/>
      <sheetData sheetId="13"/>
      <sheetData sheetId="14"/>
      <sheetData sheetId="15"/>
      <sheetData sheetId="16"/>
      <sheetData sheetId="17"/>
      <sheetData sheetId="18">
        <row r="77">
          <cell r="BA77">
            <v>0</v>
          </cell>
        </row>
      </sheetData>
      <sheetData sheetId="19"/>
      <sheetData sheetId="20"/>
      <sheetData sheetId="21">
        <row r="3">
          <cell r="F3" t="str">
            <v>ADEME</v>
          </cell>
        </row>
      </sheetData>
      <sheetData sheetId="22"/>
      <sheetData sheetId="2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75D5-FFB9-4D37-AC91-7834D0827C1A}">
  <sheetPr filterMode="1">
    <tabColor theme="5" tint="0.39997558519241921"/>
  </sheetPr>
  <dimension ref="A1:AD376"/>
  <sheetViews>
    <sheetView showGridLines="0" tabSelected="1" topLeftCell="A325" zoomScale="70" zoomScaleNormal="70" zoomScaleSheetLayoutView="70" zoomScalePageLayoutView="40" workbookViewId="0">
      <selection activeCell="O349" sqref="O349"/>
    </sheetView>
  </sheetViews>
  <sheetFormatPr baseColWidth="10" defaultColWidth="11.44140625" defaultRowHeight="15.6" x14ac:dyDescent="0.3"/>
  <cols>
    <col min="1" max="1" width="66" style="3" customWidth="1"/>
    <col min="2" max="2" width="33.88671875" style="3" customWidth="1"/>
    <col min="3" max="3" width="22.88671875" style="3" customWidth="1"/>
    <col min="4" max="4" width="19.44140625" style="3" customWidth="1"/>
    <col min="5" max="5" width="22.88671875" style="3" customWidth="1"/>
    <col min="6" max="8" width="20.33203125" style="3" customWidth="1"/>
    <col min="9" max="9" width="21.5546875" style="3" bestFit="1" customWidth="1"/>
    <col min="10" max="10" width="8.109375" style="3" bestFit="1" customWidth="1"/>
    <col min="11" max="11" width="16.88671875" style="9" customWidth="1"/>
    <col min="12" max="12" width="22.33203125" style="3" customWidth="1"/>
    <col min="13" max="13" width="29.6640625" style="3" customWidth="1"/>
    <col min="14" max="16" width="14.33203125" style="3" customWidth="1"/>
    <col min="17" max="17" width="15.109375" style="3" customWidth="1"/>
    <col min="18" max="18" width="14.6640625" style="3" customWidth="1"/>
    <col min="19" max="19" width="22.33203125" style="3" customWidth="1"/>
    <col min="20" max="20" width="21.88671875" style="3" customWidth="1"/>
    <col min="21" max="21" width="26.109375" style="3" customWidth="1"/>
    <col min="22" max="22" width="14.33203125" style="3" bestFit="1" customWidth="1"/>
    <col min="23" max="24" width="13" style="3" bestFit="1" customWidth="1"/>
    <col min="25" max="25" width="16.109375" style="3" customWidth="1"/>
    <col min="26" max="26" width="14.6640625" style="3" customWidth="1"/>
    <col min="27" max="27" width="14.33203125" style="3" bestFit="1" customWidth="1"/>
    <col min="28" max="28" width="11.44140625" style="3"/>
    <col min="29" max="29" width="24.33203125" style="3" customWidth="1"/>
    <col min="30" max="16384" width="11.44140625" style="3"/>
  </cols>
  <sheetData>
    <row r="1" spans="1:13" ht="27.75" customHeight="1" x14ac:dyDescent="0.3">
      <c r="A1" s="178" t="s">
        <v>0</v>
      </c>
      <c r="B1" s="178"/>
      <c r="C1" s="178"/>
      <c r="D1" s="178"/>
      <c r="E1" s="178"/>
      <c r="F1" s="178"/>
      <c r="G1" s="178"/>
      <c r="H1" s="178"/>
      <c r="I1" s="178"/>
      <c r="J1" s="1"/>
      <c r="K1" s="2" t="s">
        <v>1</v>
      </c>
    </row>
    <row r="2" spans="1:13" ht="6.75" customHeight="1" x14ac:dyDescent="0.3">
      <c r="A2" s="178"/>
      <c r="B2" s="178"/>
      <c r="C2" s="178"/>
      <c r="D2" s="178"/>
      <c r="E2" s="178"/>
      <c r="F2" s="178"/>
      <c r="G2" s="178"/>
      <c r="H2" s="178"/>
      <c r="I2" s="178"/>
      <c r="J2" s="1"/>
      <c r="K2" s="4" t="s">
        <v>2</v>
      </c>
    </row>
    <row r="3" spans="1:13" ht="22.5" customHeight="1" x14ac:dyDescent="0.3">
      <c r="A3" s="5" t="s">
        <v>3</v>
      </c>
      <c r="B3" s="6"/>
      <c r="C3" s="6"/>
      <c r="D3" s="6"/>
      <c r="E3" s="6"/>
      <c r="F3" s="6"/>
      <c r="G3" s="6"/>
      <c r="H3" s="7"/>
      <c r="I3" s="6"/>
      <c r="J3" s="8"/>
    </row>
    <row r="4" spans="1:13" ht="22.5" customHeight="1" x14ac:dyDescent="0.3">
      <c r="A4" s="10" t="s">
        <v>4</v>
      </c>
      <c r="B4" s="6"/>
      <c r="C4" s="6"/>
      <c r="D4" s="6"/>
      <c r="E4" s="6"/>
      <c r="F4" s="6"/>
      <c r="G4" s="6"/>
      <c r="H4" s="6"/>
      <c r="I4" s="6"/>
      <c r="J4" s="8"/>
    </row>
    <row r="5" spans="1:13" ht="22.5" customHeight="1" x14ac:dyDescent="0.3">
      <c r="A5" s="11" t="s">
        <v>5</v>
      </c>
      <c r="B5" s="6"/>
      <c r="C5" s="6"/>
      <c r="D5" s="6"/>
      <c r="E5" s="6"/>
      <c r="F5" s="6"/>
      <c r="G5" s="6"/>
      <c r="H5" s="6"/>
      <c r="I5" s="6"/>
      <c r="J5" s="8"/>
    </row>
    <row r="6" spans="1:13" ht="22.5" customHeight="1" x14ac:dyDescent="0.3">
      <c r="A6" s="12" t="s">
        <v>6</v>
      </c>
      <c r="B6" s="6"/>
      <c r="C6" s="6"/>
      <c r="D6" s="6"/>
      <c r="E6" s="6"/>
      <c r="F6" s="6"/>
      <c r="G6" s="6"/>
      <c r="H6" s="6"/>
      <c r="I6" s="6"/>
      <c r="J6" s="8"/>
    </row>
    <row r="7" spans="1:13" ht="22.5" customHeight="1" x14ac:dyDescent="0.3">
      <c r="A7" s="13" t="s">
        <v>7</v>
      </c>
      <c r="B7" s="6"/>
      <c r="C7" s="6"/>
      <c r="D7" s="6"/>
      <c r="E7" s="6"/>
      <c r="F7" s="6"/>
      <c r="G7" s="6"/>
      <c r="H7" s="6"/>
      <c r="I7" s="6"/>
      <c r="J7" s="8"/>
    </row>
    <row r="8" spans="1:13" ht="22.5" customHeight="1" x14ac:dyDescent="0.3">
      <c r="A8" s="14" t="s">
        <v>8</v>
      </c>
      <c r="B8" s="6"/>
      <c r="C8" s="6"/>
      <c r="D8" s="6"/>
      <c r="E8" s="6"/>
      <c r="F8" s="6"/>
      <c r="G8" s="6"/>
      <c r="H8" s="6"/>
      <c r="I8" s="6"/>
      <c r="J8" s="8"/>
    </row>
    <row r="9" spans="1:13" ht="22.5" customHeight="1" x14ac:dyDescent="0.3">
      <c r="A9" s="179"/>
      <c r="B9" s="180"/>
      <c r="C9" s="180"/>
      <c r="D9" s="180"/>
      <c r="E9" s="180"/>
      <c r="F9" s="180"/>
      <c r="G9" s="180"/>
      <c r="H9" s="180"/>
      <c r="I9" s="180"/>
      <c r="J9" s="8"/>
      <c r="K9" s="3"/>
      <c r="M9" s="15"/>
    </row>
    <row r="10" spans="1:13" ht="16.2" customHeight="1" x14ac:dyDescent="0.3">
      <c r="A10" s="16" t="s">
        <v>9</v>
      </c>
      <c r="F10" s="17"/>
      <c r="G10" s="17"/>
      <c r="H10" s="17"/>
      <c r="K10" s="3"/>
    </row>
    <row r="11" spans="1:13" ht="6.75" customHeight="1" thickBot="1" x14ac:dyDescent="0.35">
      <c r="A11" s="16"/>
      <c r="F11" s="17"/>
      <c r="G11" s="17"/>
      <c r="H11" s="17"/>
    </row>
    <row r="12" spans="1:13" ht="39" customHeight="1" x14ac:dyDescent="0.3">
      <c r="A12" s="18" t="s">
        <v>10</v>
      </c>
      <c r="B12" s="181" t="s">
        <v>11</v>
      </c>
      <c r="C12" s="181"/>
      <c r="D12" s="181"/>
      <c r="E12" s="181"/>
      <c r="F12" s="181"/>
      <c r="G12" s="181"/>
      <c r="H12" s="181"/>
      <c r="I12" s="182"/>
    </row>
    <row r="13" spans="1:13" ht="39" customHeight="1" thickBot="1" x14ac:dyDescent="0.35">
      <c r="A13" s="19" t="s">
        <v>12</v>
      </c>
      <c r="B13" s="20" t="s">
        <v>13</v>
      </c>
      <c r="C13" s="20"/>
      <c r="D13" s="20"/>
      <c r="E13" s="20"/>
      <c r="F13" s="21"/>
      <c r="G13" s="21"/>
      <c r="H13" s="21"/>
      <c r="I13" s="22"/>
    </row>
    <row r="14" spans="1:13" ht="21" customHeight="1" thickBot="1" x14ac:dyDescent="0.35">
      <c r="A14" s="23" t="s">
        <v>14</v>
      </c>
      <c r="B14" s="24"/>
      <c r="C14" s="24"/>
      <c r="D14" s="24"/>
      <c r="E14" s="24"/>
      <c r="F14" s="24"/>
      <c r="G14" s="24"/>
      <c r="H14" s="24"/>
      <c r="I14" s="24"/>
    </row>
    <row r="15" spans="1:13" ht="4.95" customHeight="1" x14ac:dyDescent="0.3"/>
    <row r="16" spans="1:13" ht="21" customHeight="1" x14ac:dyDescent="0.3">
      <c r="A16" s="25" t="s">
        <v>15</v>
      </c>
      <c r="B16" s="183"/>
      <c r="C16" s="184"/>
      <c r="K16" s="185" t="s">
        <v>16</v>
      </c>
    </row>
    <row r="17" spans="1:30" ht="20.399999999999999" customHeight="1" x14ac:dyDescent="0.3">
      <c r="A17" s="26" t="s">
        <v>17</v>
      </c>
      <c r="B17" s="184"/>
      <c r="C17" s="184"/>
      <c r="K17" s="186"/>
    </row>
    <row r="18" spans="1:30" ht="21" customHeight="1" x14ac:dyDescent="0.3">
      <c r="A18" s="26" t="s">
        <v>18</v>
      </c>
      <c r="B18" s="187"/>
      <c r="C18" s="188"/>
      <c r="K18" s="186"/>
    </row>
    <row r="19" spans="1:30" ht="21" customHeight="1" x14ac:dyDescent="0.3">
      <c r="A19" s="25" t="s">
        <v>19</v>
      </c>
      <c r="B19" s="189"/>
      <c r="C19" s="190"/>
      <c r="J19" s="27"/>
      <c r="K19" s="186" t="s">
        <v>20</v>
      </c>
      <c r="L19" s="27"/>
    </row>
    <row r="20" spans="1:30" ht="21" customHeight="1" x14ac:dyDescent="0.3">
      <c r="A20" s="25" t="s">
        <v>21</v>
      </c>
      <c r="B20" s="189"/>
      <c r="C20" s="190"/>
      <c r="D20" s="28"/>
      <c r="K20" s="186"/>
    </row>
    <row r="21" spans="1:30" ht="21" customHeight="1" x14ac:dyDescent="0.3">
      <c r="A21" s="25" t="s">
        <v>22</v>
      </c>
      <c r="B21" s="184"/>
      <c r="C21" s="184"/>
      <c r="K21" s="186"/>
    </row>
    <row r="22" spans="1:30" ht="21" customHeight="1" x14ac:dyDescent="0.3">
      <c r="A22" s="25" t="s">
        <v>23</v>
      </c>
      <c r="B22" s="184"/>
      <c r="C22" s="184"/>
      <c r="K22" s="186" t="s">
        <v>24</v>
      </c>
    </row>
    <row r="23" spans="1:30" ht="21" customHeight="1" x14ac:dyDescent="0.3">
      <c r="A23" s="25" t="s">
        <v>25</v>
      </c>
      <c r="B23" s="184"/>
      <c r="C23" s="184"/>
      <c r="D23" s="29"/>
      <c r="E23" s="30"/>
      <c r="F23" s="30"/>
      <c r="K23" s="186"/>
    </row>
    <row r="24" spans="1:30" ht="51.75" customHeight="1" x14ac:dyDescent="0.3">
      <c r="A24" s="191" t="s">
        <v>26</v>
      </c>
      <c r="B24" s="191"/>
      <c r="C24" s="191"/>
      <c r="D24" s="191"/>
      <c r="E24" s="191"/>
      <c r="F24" s="191"/>
      <c r="G24" s="191"/>
      <c r="H24" s="191"/>
      <c r="I24" s="191"/>
      <c r="K24" s="186" t="s">
        <v>27</v>
      </c>
    </row>
    <row r="25" spans="1:30" s="27" customFormat="1" x14ac:dyDescent="0.3">
      <c r="A25" s="31"/>
      <c r="B25" s="32"/>
      <c r="C25" s="32"/>
      <c r="D25" s="32"/>
      <c r="E25" s="32"/>
      <c r="F25" s="32"/>
      <c r="G25" s="32"/>
      <c r="H25" s="32"/>
      <c r="I25" s="32"/>
      <c r="J25" s="3"/>
      <c r="K25" s="186"/>
      <c r="M25" s="3"/>
      <c r="N25" s="3"/>
      <c r="O25" s="3"/>
      <c r="P25" s="3"/>
      <c r="Q25" s="3"/>
      <c r="R25" s="3"/>
      <c r="S25" s="3"/>
      <c r="T25" s="3"/>
      <c r="U25" s="3"/>
      <c r="V25" s="3"/>
      <c r="W25" s="3"/>
      <c r="X25" s="3"/>
      <c r="Y25" s="3"/>
      <c r="Z25" s="3"/>
      <c r="AA25" s="3"/>
      <c r="AB25" s="3"/>
      <c r="AC25" s="3"/>
      <c r="AD25" s="3"/>
    </row>
    <row r="26" spans="1:30" s="35" customFormat="1" ht="21" customHeight="1" thickBot="1" x14ac:dyDescent="0.35">
      <c r="A26" s="33" t="s">
        <v>28</v>
      </c>
      <c r="B26" s="34"/>
      <c r="C26" s="34"/>
      <c r="D26" s="34"/>
      <c r="E26" s="34"/>
      <c r="F26" s="34"/>
      <c r="G26" s="34"/>
      <c r="H26" s="34"/>
      <c r="I26" s="34"/>
      <c r="K26" s="192"/>
    </row>
    <row r="27" spans="1:30" ht="5.4" customHeight="1" x14ac:dyDescent="0.3"/>
    <row r="28" spans="1:30" ht="38.25" customHeight="1" x14ac:dyDescent="0.3">
      <c r="A28" s="36"/>
      <c r="B28" s="37"/>
      <c r="C28" s="38" t="s">
        <v>29</v>
      </c>
      <c r="D28" s="38" t="s">
        <v>30</v>
      </c>
      <c r="E28" s="39" t="s">
        <v>31</v>
      </c>
      <c r="F28" s="38" t="s">
        <v>32</v>
      </c>
      <c r="G28" s="38" t="s">
        <v>33</v>
      </c>
      <c r="H28" s="38" t="s">
        <v>34</v>
      </c>
      <c r="I28" s="38" t="s">
        <v>35</v>
      </c>
      <c r="K28" s="193" t="s">
        <v>36</v>
      </c>
    </row>
    <row r="29" spans="1:30" s="8" customFormat="1" ht="25.2" customHeight="1" x14ac:dyDescent="0.3">
      <c r="A29" s="40" t="s">
        <v>37</v>
      </c>
      <c r="B29" s="41"/>
      <c r="C29" s="42"/>
      <c r="D29" s="42"/>
      <c r="E29" s="42"/>
      <c r="F29" s="43"/>
      <c r="G29" s="42"/>
      <c r="H29" s="42"/>
      <c r="I29" s="43"/>
      <c r="K29" s="194"/>
    </row>
    <row r="30" spans="1:30" ht="30" customHeight="1" x14ac:dyDescent="0.3">
      <c r="A30" s="195" t="s">
        <v>38</v>
      </c>
      <c r="B30" s="196"/>
      <c r="C30" s="42"/>
      <c r="D30" s="42"/>
      <c r="E30" s="42"/>
      <c r="F30" s="44"/>
      <c r="G30" s="42"/>
      <c r="H30" s="42"/>
      <c r="I30" s="43"/>
      <c r="J30" s="8"/>
      <c r="K30" s="192"/>
    </row>
    <row r="31" spans="1:30" ht="24.6" customHeight="1" x14ac:dyDescent="0.3">
      <c r="A31" s="40" t="s">
        <v>39</v>
      </c>
      <c r="B31" s="45"/>
      <c r="C31" s="42"/>
      <c r="D31" s="42"/>
      <c r="E31" s="42"/>
      <c r="F31" s="44"/>
      <c r="G31" s="42"/>
      <c r="H31" s="42"/>
      <c r="I31" s="44"/>
      <c r="K31" s="197"/>
    </row>
    <row r="32" spans="1:30" ht="24.6" customHeight="1" x14ac:dyDescent="0.3">
      <c r="A32" s="40" t="s">
        <v>40</v>
      </c>
      <c r="B32" s="45"/>
      <c r="C32" s="42"/>
      <c r="D32" s="42"/>
      <c r="E32" s="42"/>
      <c r="F32" s="44"/>
      <c r="G32" s="42"/>
      <c r="H32" s="42"/>
      <c r="I32" s="44"/>
      <c r="K32" s="197"/>
    </row>
    <row r="33" spans="1:13" ht="24.6" customHeight="1" x14ac:dyDescent="0.3">
      <c r="A33" s="40" t="s">
        <v>41</v>
      </c>
      <c r="B33" s="45"/>
      <c r="C33" s="46"/>
      <c r="D33" s="44"/>
      <c r="E33" s="47"/>
      <c r="F33" s="44"/>
      <c r="G33" s="44"/>
      <c r="H33" s="44"/>
      <c r="I33" s="44"/>
      <c r="K33" s="197"/>
    </row>
    <row r="34" spans="1:13" ht="24.6" customHeight="1" x14ac:dyDescent="0.3">
      <c r="A34" s="40" t="s">
        <v>42</v>
      </c>
      <c r="B34" s="45"/>
      <c r="C34" s="44"/>
      <c r="D34" s="44"/>
      <c r="E34" s="47"/>
      <c r="F34" s="48"/>
      <c r="G34" s="48"/>
      <c r="H34" s="48"/>
      <c r="I34" s="44"/>
      <c r="K34" s="49"/>
    </row>
    <row r="35" spans="1:13" ht="24.6" customHeight="1" x14ac:dyDescent="0.3">
      <c r="A35" s="40" t="s">
        <v>43</v>
      </c>
      <c r="B35" s="45"/>
      <c r="C35" s="50"/>
      <c r="D35" s="51"/>
      <c r="E35" s="51"/>
      <c r="F35" s="51"/>
      <c r="G35" s="51"/>
      <c r="H35" s="51"/>
      <c r="I35" s="52"/>
      <c r="K35" s="193" t="s">
        <v>44</v>
      </c>
    </row>
    <row r="36" spans="1:13" ht="62.25" customHeight="1" x14ac:dyDescent="0.3">
      <c r="A36" s="199" t="s">
        <v>26</v>
      </c>
      <c r="B36" s="199"/>
      <c r="C36" s="199"/>
      <c r="D36" s="199"/>
      <c r="E36" s="199"/>
      <c r="F36" s="199"/>
      <c r="G36" s="199"/>
      <c r="H36" s="199"/>
      <c r="I36" s="199"/>
      <c r="K36" s="198"/>
    </row>
    <row r="37" spans="1:13" ht="11.25" customHeight="1" x14ac:dyDescent="0.3"/>
    <row r="38" spans="1:13" ht="21.6" customHeight="1" thickBot="1" x14ac:dyDescent="0.35">
      <c r="A38" s="33" t="s">
        <v>45</v>
      </c>
      <c r="B38" s="24"/>
      <c r="C38" s="24"/>
      <c r="D38" s="24"/>
      <c r="E38" s="24"/>
      <c r="F38" s="24"/>
      <c r="G38" s="24"/>
      <c r="H38" s="24"/>
      <c r="I38" s="24"/>
    </row>
    <row r="39" spans="1:13" ht="6" customHeight="1" x14ac:dyDescent="0.3"/>
    <row r="40" spans="1:13" ht="35.25" customHeight="1" x14ac:dyDescent="0.3">
      <c r="A40" s="53" t="s">
        <v>46</v>
      </c>
      <c r="B40" s="38" t="s">
        <v>47</v>
      </c>
      <c r="C40" s="38" t="s">
        <v>29</v>
      </c>
      <c r="D40" s="38" t="s">
        <v>30</v>
      </c>
      <c r="E40" s="38" t="s">
        <v>48</v>
      </c>
      <c r="F40" s="38" t="s">
        <v>49</v>
      </c>
      <c r="G40" s="38" t="s">
        <v>33</v>
      </c>
      <c r="H40" s="38" t="s">
        <v>34</v>
      </c>
      <c r="I40" s="38" t="s">
        <v>35</v>
      </c>
      <c r="K40" s="54" t="s">
        <v>50</v>
      </c>
    </row>
    <row r="41" spans="1:13" ht="25.5" customHeight="1" x14ac:dyDescent="0.3">
      <c r="A41" s="55">
        <f>B17</f>
        <v>0</v>
      </c>
      <c r="B41" s="42"/>
      <c r="C41" s="42"/>
      <c r="D41" s="42"/>
      <c r="E41" s="42"/>
      <c r="F41" s="42"/>
      <c r="G41" s="42"/>
      <c r="H41" s="42"/>
      <c r="I41" s="42"/>
      <c r="K41" s="56">
        <f>B41-SUM(C41:I41)</f>
        <v>0</v>
      </c>
    </row>
    <row r="42" spans="1:13" ht="21.6" customHeight="1" x14ac:dyDescent="0.3">
      <c r="A42" s="15" t="s">
        <v>51</v>
      </c>
      <c r="B42" s="200" t="s">
        <v>52</v>
      </c>
      <c r="C42" s="201"/>
      <c r="D42" s="201"/>
      <c r="E42" s="201"/>
      <c r="F42" s="201"/>
      <c r="G42" s="201"/>
      <c r="H42" s="201"/>
      <c r="I42" s="201"/>
      <c r="K42" s="49"/>
    </row>
    <row r="43" spans="1:13" ht="39" customHeight="1" x14ac:dyDescent="0.3">
      <c r="A43" s="55" t="str">
        <f>$A$333</f>
        <v>Référentiel national ADEME 2021 (Données 2018) - Ratio kg/hab.</v>
      </c>
      <c r="B43" s="57">
        <f t="shared" ref="B43:H43" si="0">SUMIF($A$334:$A$339,$B42,C$334:C$339)</f>
        <v>543</v>
      </c>
      <c r="C43" s="57">
        <f t="shared" si="0"/>
        <v>231</v>
      </c>
      <c r="D43" s="57">
        <f t="shared" si="0"/>
        <v>35</v>
      </c>
      <c r="E43" s="57">
        <f t="shared" si="0"/>
        <v>51</v>
      </c>
      <c r="F43" s="57">
        <f t="shared" si="0"/>
        <v>188</v>
      </c>
      <c r="G43" s="57">
        <f t="shared" si="0"/>
        <v>53</v>
      </c>
      <c r="H43" s="57">
        <f t="shared" si="0"/>
        <v>5</v>
      </c>
      <c r="I43" s="57">
        <f>SUMIF($A$334:$A$339,$B42,K$334:K$339)</f>
        <v>40</v>
      </c>
      <c r="K43" s="197" t="s">
        <v>53</v>
      </c>
      <c r="M43" s="8"/>
    </row>
    <row r="44" spans="1:13" ht="21.6" customHeight="1" x14ac:dyDescent="0.3">
      <c r="A44" s="25" t="s">
        <v>54</v>
      </c>
      <c r="B44" s="58">
        <f>B$41-B43</f>
        <v>-543</v>
      </c>
      <c r="C44" s="58">
        <f t="shared" ref="C44:I44" si="1">C$41-C43</f>
        <v>-231</v>
      </c>
      <c r="D44" s="58">
        <f t="shared" si="1"/>
        <v>-35</v>
      </c>
      <c r="E44" s="58">
        <f t="shared" si="1"/>
        <v>-51</v>
      </c>
      <c r="F44" s="58">
        <f t="shared" si="1"/>
        <v>-188</v>
      </c>
      <c r="G44" s="58">
        <f t="shared" si="1"/>
        <v>-53</v>
      </c>
      <c r="H44" s="58">
        <f t="shared" si="1"/>
        <v>-5</v>
      </c>
      <c r="I44" s="59">
        <f t="shared" si="1"/>
        <v>-40</v>
      </c>
      <c r="K44" s="197"/>
    </row>
    <row r="45" spans="1:13" ht="21.6" customHeight="1" x14ac:dyDescent="0.3">
      <c r="A45" s="25" t="s">
        <v>55</v>
      </c>
      <c r="B45" s="60">
        <f t="shared" ref="B45:I45" si="2">(B$41-B43)/B43</f>
        <v>-1</v>
      </c>
      <c r="C45" s="60">
        <f t="shared" si="2"/>
        <v>-1</v>
      </c>
      <c r="D45" s="60">
        <f t="shared" si="2"/>
        <v>-1</v>
      </c>
      <c r="E45" s="60">
        <f t="shared" si="2"/>
        <v>-1</v>
      </c>
      <c r="F45" s="60">
        <f t="shared" si="2"/>
        <v>-1</v>
      </c>
      <c r="G45" s="60">
        <f t="shared" si="2"/>
        <v>-1</v>
      </c>
      <c r="H45" s="60">
        <f t="shared" si="2"/>
        <v>-1</v>
      </c>
      <c r="I45" s="60">
        <f t="shared" si="2"/>
        <v>-1</v>
      </c>
      <c r="K45" s="185"/>
    </row>
    <row r="46" spans="1:13" ht="21.6" customHeight="1" x14ac:dyDescent="0.3">
      <c r="A46" s="16" t="s">
        <v>51</v>
      </c>
      <c r="B46" s="200" t="s">
        <v>56</v>
      </c>
      <c r="C46" s="201"/>
      <c r="D46" s="201"/>
      <c r="E46" s="201"/>
      <c r="F46" s="201"/>
      <c r="G46" s="201"/>
      <c r="H46" s="201"/>
      <c r="I46" s="201"/>
      <c r="K46" s="186" t="s">
        <v>57</v>
      </c>
    </row>
    <row r="47" spans="1:13" ht="47.25" customHeight="1" x14ac:dyDescent="0.3">
      <c r="A47" s="55" t="str">
        <f>+A43</f>
        <v>Référentiel national ADEME 2021 (Données 2018) - Ratio kg/hab.</v>
      </c>
      <c r="B47" s="57">
        <f t="shared" ref="B47:H47" si="3">SUMIF($A$334:$A$339,$B46,C$334:C$339)</f>
        <v>500</v>
      </c>
      <c r="C47" s="57">
        <f t="shared" si="3"/>
        <v>186.5</v>
      </c>
      <c r="D47" s="57">
        <f t="shared" si="3"/>
        <v>40</v>
      </c>
      <c r="E47" s="57">
        <f t="shared" si="3"/>
        <v>48</v>
      </c>
      <c r="F47" s="57">
        <f t="shared" si="3"/>
        <v>220.5</v>
      </c>
      <c r="G47" s="57">
        <f t="shared" si="3"/>
        <v>49</v>
      </c>
      <c r="H47" s="57">
        <f t="shared" si="3"/>
        <v>5</v>
      </c>
      <c r="I47" s="57">
        <f>SUMIF($A$334:$A$339,$B46,K$334:K$339)</f>
        <v>40</v>
      </c>
      <c r="K47" s="186"/>
    </row>
    <row r="48" spans="1:13" ht="21.6" customHeight="1" x14ac:dyDescent="0.3">
      <c r="A48" s="25" t="s">
        <v>54</v>
      </c>
      <c r="B48" s="58">
        <f t="shared" ref="B48:I48" si="4">B$41-B47</f>
        <v>-500</v>
      </c>
      <c r="C48" s="58">
        <f t="shared" si="4"/>
        <v>-186.5</v>
      </c>
      <c r="D48" s="58">
        <f t="shared" si="4"/>
        <v>-40</v>
      </c>
      <c r="E48" s="58">
        <f t="shared" si="4"/>
        <v>-48</v>
      </c>
      <c r="F48" s="58">
        <f t="shared" si="4"/>
        <v>-220.5</v>
      </c>
      <c r="G48" s="58">
        <f t="shared" si="4"/>
        <v>-49</v>
      </c>
      <c r="H48" s="58">
        <f t="shared" si="4"/>
        <v>-5</v>
      </c>
      <c r="I48" s="59">
        <f t="shared" si="4"/>
        <v>-40</v>
      </c>
      <c r="K48" s="192"/>
    </row>
    <row r="49" spans="1:18" ht="21.6" customHeight="1" x14ac:dyDescent="0.3">
      <c r="A49" s="25" t="s">
        <v>55</v>
      </c>
      <c r="B49" s="60">
        <f t="shared" ref="B49:H49" si="5">(B$41-B47)/B47</f>
        <v>-1</v>
      </c>
      <c r="C49" s="60">
        <f t="shared" si="5"/>
        <v>-1</v>
      </c>
      <c r="D49" s="60">
        <f t="shared" si="5"/>
        <v>-1</v>
      </c>
      <c r="E49" s="60">
        <f t="shared" si="5"/>
        <v>-1</v>
      </c>
      <c r="F49" s="60">
        <f t="shared" si="5"/>
        <v>-1</v>
      </c>
      <c r="G49" s="60">
        <f t="shared" si="5"/>
        <v>-1</v>
      </c>
      <c r="H49" s="60">
        <f t="shared" si="5"/>
        <v>-1</v>
      </c>
      <c r="I49" s="60">
        <f>(I$41-I47)/I47</f>
        <v>-1</v>
      </c>
    </row>
    <row r="50" spans="1:18" ht="21.6" customHeight="1" x14ac:dyDescent="0.3">
      <c r="A50" s="16" t="s">
        <v>51</v>
      </c>
      <c r="B50" s="200" t="s">
        <v>58</v>
      </c>
      <c r="C50" s="201"/>
      <c r="D50" s="201"/>
      <c r="E50" s="201"/>
      <c r="F50" s="201"/>
      <c r="G50" s="201"/>
      <c r="H50" s="201"/>
      <c r="I50" s="201"/>
    </row>
    <row r="51" spans="1:18" ht="39" customHeight="1" x14ac:dyDescent="0.3">
      <c r="A51" s="55" t="str">
        <f>+A43</f>
        <v>Référentiel national ADEME 2021 (Données 2018) - Ratio kg/hab.</v>
      </c>
      <c r="B51" s="57">
        <f t="shared" ref="B51:H51" si="6">SUMIF($A$334:$A$339,$B50,C$334:C$339)</f>
        <v>835</v>
      </c>
      <c r="C51" s="57">
        <f t="shared" si="6"/>
        <v>307.5</v>
      </c>
      <c r="D51" s="57">
        <f t="shared" si="6"/>
        <v>62.5</v>
      </c>
      <c r="E51" s="57">
        <f t="shared" si="6"/>
        <v>57</v>
      </c>
      <c r="F51" s="57">
        <f t="shared" si="6"/>
        <v>329.5</v>
      </c>
      <c r="G51" s="57">
        <f t="shared" si="6"/>
        <v>86</v>
      </c>
      <c r="H51" s="57">
        <f t="shared" si="6"/>
        <v>5</v>
      </c>
      <c r="I51" s="57">
        <f>SUMIF($A$334:$A$339,$B50,K$334:K$339)</f>
        <v>40</v>
      </c>
    </row>
    <row r="52" spans="1:18" ht="21.6" customHeight="1" x14ac:dyDescent="0.3">
      <c r="A52" s="25" t="s">
        <v>54</v>
      </c>
      <c r="B52" s="58">
        <f t="shared" ref="B52:I52" si="7">B$41-B51</f>
        <v>-835</v>
      </c>
      <c r="C52" s="58">
        <f t="shared" si="7"/>
        <v>-307.5</v>
      </c>
      <c r="D52" s="58">
        <f t="shared" si="7"/>
        <v>-62.5</v>
      </c>
      <c r="E52" s="58">
        <f t="shared" si="7"/>
        <v>-57</v>
      </c>
      <c r="F52" s="58">
        <f t="shared" si="7"/>
        <v>-329.5</v>
      </c>
      <c r="G52" s="58">
        <f t="shared" si="7"/>
        <v>-86</v>
      </c>
      <c r="H52" s="58">
        <f t="shared" si="7"/>
        <v>-5</v>
      </c>
      <c r="I52" s="59">
        <f t="shared" si="7"/>
        <v>-40</v>
      </c>
      <c r="L52" s="61"/>
      <c r="M52" s="61"/>
      <c r="N52" s="61"/>
      <c r="O52" s="61"/>
      <c r="P52" s="61"/>
      <c r="Q52" s="61"/>
      <c r="R52" s="61"/>
    </row>
    <row r="53" spans="1:18" ht="21.6" customHeight="1" x14ac:dyDescent="0.3">
      <c r="A53" s="25" t="s">
        <v>55</v>
      </c>
      <c r="B53" s="60">
        <f t="shared" ref="B53:I53" si="8">(B$41-B51)/B51</f>
        <v>-1</v>
      </c>
      <c r="C53" s="60">
        <f t="shared" si="8"/>
        <v>-1</v>
      </c>
      <c r="D53" s="60">
        <f t="shared" si="8"/>
        <v>-1</v>
      </c>
      <c r="E53" s="60">
        <f t="shared" si="8"/>
        <v>-1</v>
      </c>
      <c r="F53" s="60">
        <f t="shared" si="8"/>
        <v>-1</v>
      </c>
      <c r="G53" s="60">
        <f t="shared" si="8"/>
        <v>-1</v>
      </c>
      <c r="H53" s="60">
        <f t="shared" si="8"/>
        <v>-1</v>
      </c>
      <c r="I53" s="60">
        <f t="shared" si="8"/>
        <v>-1</v>
      </c>
    </row>
    <row r="54" spans="1:18" ht="21.6" customHeight="1" x14ac:dyDescent="0.3">
      <c r="A54" s="62"/>
    </row>
    <row r="55" spans="1:18" ht="59.25" customHeight="1" x14ac:dyDescent="0.3">
      <c r="A55" s="191" t="s">
        <v>59</v>
      </c>
      <c r="B55" s="191"/>
      <c r="C55" s="191"/>
      <c r="D55" s="191"/>
      <c r="E55" s="191"/>
      <c r="F55" s="191"/>
      <c r="G55" s="191"/>
      <c r="H55" s="191"/>
      <c r="I55" s="191"/>
    </row>
    <row r="56" spans="1:18" ht="12" customHeight="1" x14ac:dyDescent="0.3"/>
    <row r="57" spans="1:18" x14ac:dyDescent="0.3">
      <c r="L57" s="8"/>
    </row>
    <row r="59" spans="1:18" x14ac:dyDescent="0.3">
      <c r="K59" s="185" t="s">
        <v>60</v>
      </c>
    </row>
    <row r="60" spans="1:18" x14ac:dyDescent="0.3">
      <c r="K60" s="186"/>
    </row>
    <row r="61" spans="1:18" x14ac:dyDescent="0.3">
      <c r="K61" s="186"/>
    </row>
    <row r="62" spans="1:18" x14ac:dyDescent="0.3">
      <c r="K62" s="186"/>
    </row>
    <row r="63" spans="1:18" x14ac:dyDescent="0.3">
      <c r="K63" s="186"/>
    </row>
    <row r="64" spans="1:18" x14ac:dyDescent="0.3">
      <c r="K64" s="186"/>
    </row>
    <row r="65" spans="1:11" x14ac:dyDescent="0.3">
      <c r="K65" s="186"/>
    </row>
    <row r="66" spans="1:11" x14ac:dyDescent="0.3">
      <c r="K66" s="192"/>
    </row>
    <row r="69" spans="1:11" x14ac:dyDescent="0.3">
      <c r="A69" s="8"/>
    </row>
    <row r="72" spans="1:11" ht="21" customHeight="1" thickBot="1" x14ac:dyDescent="0.35">
      <c r="A72" s="33" t="s">
        <v>61</v>
      </c>
      <c r="B72" s="24"/>
      <c r="C72" s="24"/>
      <c r="D72" s="24"/>
      <c r="E72" s="24"/>
      <c r="F72" s="24"/>
      <c r="G72" s="24"/>
      <c r="H72" s="24"/>
      <c r="I72" s="24"/>
    </row>
    <row r="73" spans="1:11" ht="3" customHeight="1" thickBot="1" x14ac:dyDescent="0.35">
      <c r="A73" s="16"/>
    </row>
    <row r="74" spans="1:11" ht="36.75" customHeight="1" x14ac:dyDescent="0.3">
      <c r="A74" s="18" t="s">
        <v>10</v>
      </c>
      <c r="B74" s="181" t="s">
        <v>62</v>
      </c>
      <c r="C74" s="181"/>
      <c r="D74" s="181"/>
      <c r="E74" s="181"/>
      <c r="F74" s="181"/>
      <c r="G74" s="181"/>
      <c r="H74" s="181"/>
      <c r="I74" s="182"/>
    </row>
    <row r="75" spans="1:11" ht="36.75" customHeight="1" thickBot="1" x14ac:dyDescent="0.35">
      <c r="A75" s="19" t="s">
        <v>12</v>
      </c>
      <c r="B75" s="20" t="s">
        <v>63</v>
      </c>
      <c r="C75" s="20"/>
      <c r="D75" s="20"/>
      <c r="E75" s="20"/>
      <c r="F75" s="21"/>
      <c r="G75" s="21"/>
      <c r="H75" s="21"/>
      <c r="I75" s="22"/>
    </row>
    <row r="76" spans="1:11" ht="9" customHeight="1" x14ac:dyDescent="0.3"/>
    <row r="77" spans="1:11" ht="25.5" customHeight="1" x14ac:dyDescent="0.3">
      <c r="A77" s="25" t="str">
        <f>IF(B23="Assujetti (budget HT)","Coût aidé HT","Coût aidé TTC")</f>
        <v>Coût aidé TTC</v>
      </c>
      <c r="B77" s="63"/>
      <c r="C77" s="64" t="e">
        <f>B77/$B$19</f>
        <v>#DIV/0!</v>
      </c>
      <c r="D77" s="65"/>
      <c r="E77" s="30"/>
      <c r="F77" s="30"/>
      <c r="G77" s="30"/>
      <c r="H77" s="30"/>
      <c r="I77" s="30"/>
      <c r="K77" s="185" t="s">
        <v>64</v>
      </c>
    </row>
    <row r="78" spans="1:11" ht="25.5" customHeight="1" x14ac:dyDescent="0.3">
      <c r="A78" s="25" t="s">
        <v>65</v>
      </c>
      <c r="B78" s="63"/>
      <c r="C78" s="64" t="e">
        <f>B78/$B$19</f>
        <v>#DIV/0!</v>
      </c>
      <c r="D78" s="29"/>
      <c r="E78" s="30"/>
      <c r="F78" s="30"/>
      <c r="G78" s="30"/>
      <c r="H78" s="30"/>
      <c r="I78" s="30"/>
      <c r="K78" s="186"/>
    </row>
    <row r="79" spans="1:11" ht="25.5" customHeight="1" x14ac:dyDescent="0.3">
      <c r="A79" s="25" t="s">
        <v>66</v>
      </c>
      <c r="B79" s="202" t="e">
        <f>B78/B77</f>
        <v>#DIV/0!</v>
      </c>
      <c r="C79" s="202"/>
      <c r="D79" s="29"/>
      <c r="E79" s="30"/>
      <c r="F79" s="30"/>
      <c r="G79" s="30"/>
      <c r="H79" s="30"/>
      <c r="I79" s="30"/>
      <c r="K79" s="203" t="s">
        <v>67</v>
      </c>
    </row>
    <row r="80" spans="1:11" ht="25.5" customHeight="1" x14ac:dyDescent="0.3">
      <c r="A80" s="25" t="str">
        <f>IF(B78&gt;B77,"Surfinancement","Sous-financement")</f>
        <v>Sous-financement</v>
      </c>
      <c r="B80" s="205">
        <f>IF(B78&gt;B77,B78-B77,B77-B78)</f>
        <v>0</v>
      </c>
      <c r="C80" s="206"/>
      <c r="D80" s="65"/>
      <c r="E80" s="30"/>
      <c r="F80" s="30"/>
      <c r="G80" s="30"/>
      <c r="H80" s="30"/>
      <c r="I80" s="30"/>
      <c r="K80" s="203"/>
    </row>
    <row r="81" spans="1:11" ht="25.5" customHeight="1" x14ac:dyDescent="0.3">
      <c r="A81" s="25" t="s">
        <v>68</v>
      </c>
      <c r="B81" s="207">
        <f>B23</f>
        <v>0</v>
      </c>
      <c r="C81" s="207"/>
      <c r="D81" s="65"/>
      <c r="E81" s="30"/>
      <c r="F81" s="30"/>
      <c r="G81" s="30"/>
      <c r="H81" s="30"/>
      <c r="I81" s="30"/>
      <c r="K81" s="203"/>
    </row>
    <row r="82" spans="1:11" ht="57" customHeight="1" x14ac:dyDescent="0.3">
      <c r="A82" s="191" t="s">
        <v>26</v>
      </c>
      <c r="B82" s="191"/>
      <c r="C82" s="191"/>
      <c r="D82" s="191"/>
      <c r="E82" s="191"/>
      <c r="F82" s="191"/>
      <c r="G82" s="191"/>
      <c r="H82" s="191"/>
      <c r="I82" s="208"/>
      <c r="K82" s="204"/>
    </row>
    <row r="83" spans="1:11" ht="7.2" customHeight="1" x14ac:dyDescent="0.3"/>
    <row r="84" spans="1:11" ht="17.399999999999999" customHeight="1" thickBot="1" x14ac:dyDescent="0.35">
      <c r="A84" s="33" t="s">
        <v>69</v>
      </c>
      <c r="B84" s="34"/>
      <c r="C84" s="34"/>
      <c r="D84" s="34"/>
      <c r="E84" s="34"/>
      <c r="F84" s="34"/>
      <c r="G84" s="34"/>
      <c r="H84" s="34"/>
      <c r="I84" s="34"/>
    </row>
    <row r="85" spans="1:11" ht="5.25" customHeight="1" thickBot="1" x14ac:dyDescent="0.35">
      <c r="A85" s="16"/>
      <c r="B85" s="35"/>
      <c r="C85" s="35"/>
      <c r="D85" s="35"/>
      <c r="E85" s="35"/>
      <c r="F85" s="35"/>
      <c r="G85" s="35"/>
      <c r="H85" s="35"/>
      <c r="I85" s="35"/>
    </row>
    <row r="86" spans="1:11" ht="38.25" customHeight="1" x14ac:dyDescent="0.3">
      <c r="A86" s="18" t="s">
        <v>10</v>
      </c>
      <c r="B86" s="181" t="s">
        <v>70</v>
      </c>
      <c r="C86" s="181"/>
      <c r="D86" s="181"/>
      <c r="E86" s="181"/>
      <c r="F86" s="181"/>
      <c r="G86" s="181"/>
      <c r="H86" s="181"/>
      <c r="I86" s="182"/>
    </row>
    <row r="87" spans="1:11" ht="38.25" customHeight="1" thickBot="1" x14ac:dyDescent="0.35">
      <c r="A87" s="19" t="s">
        <v>12</v>
      </c>
      <c r="B87" s="20" t="s">
        <v>71</v>
      </c>
      <c r="C87" s="20"/>
      <c r="D87" s="20"/>
      <c r="E87" s="20"/>
      <c r="F87" s="21"/>
      <c r="G87" s="21"/>
      <c r="H87" s="21"/>
      <c r="I87" s="22"/>
    </row>
    <row r="88" spans="1:11" ht="6.75" customHeight="1" x14ac:dyDescent="0.3">
      <c r="A88" s="16"/>
      <c r="B88" s="35"/>
      <c r="C88" s="35"/>
      <c r="D88" s="35"/>
      <c r="E88" s="35"/>
      <c r="F88" s="35"/>
      <c r="G88" s="35"/>
      <c r="H88" s="35"/>
      <c r="I88" s="35"/>
    </row>
    <row r="89" spans="1:11" ht="21" customHeight="1" x14ac:dyDescent="0.3">
      <c r="A89" s="16" t="s">
        <v>72</v>
      </c>
    </row>
    <row r="90" spans="1:11" ht="4.95" customHeight="1" x14ac:dyDescent="0.3"/>
    <row r="91" spans="1:11" ht="54" customHeight="1" x14ac:dyDescent="0.3">
      <c r="A91" s="66"/>
      <c r="B91" s="67" t="s">
        <v>73</v>
      </c>
      <c r="C91" s="67" t="s">
        <v>74</v>
      </c>
      <c r="D91" s="68" t="s">
        <v>75</v>
      </c>
    </row>
    <row r="92" spans="1:11" ht="22.2" customHeight="1" x14ac:dyDescent="0.3">
      <c r="A92" s="25" t="s">
        <v>76</v>
      </c>
      <c r="B92" s="69"/>
      <c r="C92" s="70" t="e">
        <f>B92/$B$99</f>
        <v>#DIV/0!</v>
      </c>
      <c r="D92" s="71">
        <v>7.0000000000000007E-2</v>
      </c>
    </row>
    <row r="93" spans="1:11" ht="22.2" customHeight="1" x14ac:dyDescent="0.3">
      <c r="A93" s="25" t="s">
        <v>77</v>
      </c>
      <c r="B93" s="69"/>
      <c r="C93" s="70" t="e">
        <f t="shared" ref="C93:C99" si="9">B93/$B$99</f>
        <v>#DIV/0!</v>
      </c>
      <c r="D93" s="72">
        <v>0.01</v>
      </c>
      <c r="K93" s="185" t="s">
        <v>78</v>
      </c>
    </row>
    <row r="94" spans="1:11" ht="22.2" customHeight="1" x14ac:dyDescent="0.3">
      <c r="A94" s="25" t="s">
        <v>79</v>
      </c>
      <c r="B94" s="69"/>
      <c r="C94" s="70" t="e">
        <f t="shared" si="9"/>
        <v>#DIV/0!</v>
      </c>
      <c r="D94" s="71">
        <v>0.01</v>
      </c>
      <c r="K94" s="186"/>
    </row>
    <row r="95" spans="1:11" ht="22.2" customHeight="1" x14ac:dyDescent="0.3">
      <c r="A95" s="25" t="s">
        <v>80</v>
      </c>
      <c r="B95" s="69"/>
      <c r="C95" s="70" t="e">
        <f t="shared" si="9"/>
        <v>#DIV/0!</v>
      </c>
      <c r="D95" s="73">
        <v>0.05</v>
      </c>
      <c r="K95" s="186"/>
    </row>
    <row r="96" spans="1:11" ht="22.2" customHeight="1" x14ac:dyDescent="0.3">
      <c r="A96" s="25" t="s">
        <v>81</v>
      </c>
      <c r="B96" s="69"/>
      <c r="C96" s="70" t="e">
        <f t="shared" si="9"/>
        <v>#DIV/0!</v>
      </c>
      <c r="D96" s="72">
        <v>0.37</v>
      </c>
      <c r="K96" s="186"/>
    </row>
    <row r="97" spans="1:11" ht="22.2" customHeight="1" x14ac:dyDescent="0.3">
      <c r="A97" s="25" t="s">
        <v>82</v>
      </c>
      <c r="B97" s="69"/>
      <c r="C97" s="70" t="e">
        <f t="shared" si="9"/>
        <v>#DIV/0!</v>
      </c>
      <c r="D97" s="71">
        <v>0.08</v>
      </c>
      <c r="K97" s="186" t="s">
        <v>83</v>
      </c>
    </row>
    <row r="98" spans="1:11" ht="22.2" customHeight="1" x14ac:dyDescent="0.3">
      <c r="A98" s="25" t="s">
        <v>84</v>
      </c>
      <c r="B98" s="69"/>
      <c r="C98" s="70" t="e">
        <f t="shared" si="9"/>
        <v>#DIV/0!</v>
      </c>
      <c r="D98" s="71">
        <v>0.4</v>
      </c>
      <c r="K98" s="186"/>
    </row>
    <row r="99" spans="1:11" ht="22.2" customHeight="1" x14ac:dyDescent="0.3">
      <c r="A99" s="25" t="s">
        <v>85</v>
      </c>
      <c r="B99" s="69"/>
      <c r="C99" s="70" t="e">
        <f t="shared" si="9"/>
        <v>#DIV/0!</v>
      </c>
      <c r="D99" s="74">
        <v>1</v>
      </c>
      <c r="K99" s="186"/>
    </row>
    <row r="100" spans="1:11" ht="33" customHeight="1" x14ac:dyDescent="0.3">
      <c r="A100" s="75" t="s">
        <v>86</v>
      </c>
      <c r="B100" s="76">
        <f>B99-SUM(B92:B98)</f>
        <v>0</v>
      </c>
      <c r="C100" s="77" t="e">
        <f>C99-SUM(C92:C98)</f>
        <v>#DIV/0!</v>
      </c>
      <c r="K100" s="209" t="s">
        <v>87</v>
      </c>
    </row>
    <row r="101" spans="1:11" ht="30" customHeight="1" thickBot="1" x14ac:dyDescent="0.35">
      <c r="A101" s="78" t="s">
        <v>88</v>
      </c>
      <c r="B101" s="24"/>
      <c r="C101" s="24"/>
      <c r="D101" s="24"/>
      <c r="E101" s="79"/>
      <c r="F101" s="24"/>
      <c r="G101" s="24"/>
      <c r="H101" s="24"/>
      <c r="I101" s="24"/>
      <c r="K101" s="210"/>
    </row>
    <row r="102" spans="1:11" ht="6" customHeight="1" x14ac:dyDescent="0.3">
      <c r="A102" s="15"/>
    </row>
    <row r="103" spans="1:11" ht="55.5" customHeight="1" x14ac:dyDescent="0.3">
      <c r="A103" s="55"/>
      <c r="B103" s="38" t="s">
        <v>89</v>
      </c>
      <c r="C103" s="38" t="s">
        <v>74</v>
      </c>
      <c r="D103" s="80" t="s">
        <v>75</v>
      </c>
    </row>
    <row r="104" spans="1:11" ht="26.1" customHeight="1" x14ac:dyDescent="0.3">
      <c r="A104" s="25" t="s">
        <v>90</v>
      </c>
      <c r="B104" s="69"/>
      <c r="C104" s="70" t="e">
        <f>B104/$B$109</f>
        <v>#DIV/0!</v>
      </c>
      <c r="D104" s="71">
        <v>0.28999999999999998</v>
      </c>
    </row>
    <row r="105" spans="1:11" ht="26.1" customHeight="1" x14ac:dyDescent="0.3">
      <c r="A105" s="25" t="s">
        <v>91</v>
      </c>
      <c r="B105" s="69"/>
      <c r="C105" s="70" t="e">
        <f t="shared" ref="C105:C108" si="10">B105/$B$109</f>
        <v>#DIV/0!</v>
      </c>
      <c r="D105" s="71">
        <v>0.03</v>
      </c>
    </row>
    <row r="106" spans="1:11" ht="26.1" customHeight="1" x14ac:dyDescent="0.3">
      <c r="A106" s="25" t="s">
        <v>92</v>
      </c>
      <c r="B106" s="69"/>
      <c r="C106" s="70" t="e">
        <f t="shared" si="10"/>
        <v>#DIV/0!</v>
      </c>
      <c r="D106" s="71">
        <v>0.02</v>
      </c>
    </row>
    <row r="107" spans="1:11" ht="26.1" customHeight="1" x14ac:dyDescent="0.3">
      <c r="A107" s="25" t="s">
        <v>93</v>
      </c>
      <c r="B107" s="69"/>
      <c r="C107" s="70" t="e">
        <f t="shared" si="10"/>
        <v>#DIV/0!</v>
      </c>
      <c r="D107" s="71">
        <v>0.55000000000000004</v>
      </c>
    </row>
    <row r="108" spans="1:11" ht="26.1" customHeight="1" x14ac:dyDescent="0.3">
      <c r="A108" s="25" t="s">
        <v>94</v>
      </c>
      <c r="B108" s="69"/>
      <c r="C108" s="70" t="e">
        <f t="shared" si="10"/>
        <v>#DIV/0!</v>
      </c>
      <c r="D108" s="71">
        <v>0.1</v>
      </c>
    </row>
    <row r="109" spans="1:11" ht="26.1" customHeight="1" x14ac:dyDescent="0.3">
      <c r="A109" s="25" t="s">
        <v>95</v>
      </c>
      <c r="B109" s="69"/>
      <c r="C109" s="70" t="e">
        <f>B109/$B$109</f>
        <v>#DIV/0!</v>
      </c>
      <c r="D109" s="74">
        <v>1</v>
      </c>
    </row>
    <row r="110" spans="1:11" x14ac:dyDescent="0.3">
      <c r="A110" s="75" t="s">
        <v>86</v>
      </c>
      <c r="B110" s="81">
        <f>B109-SUM(B104:B108)</f>
        <v>0</v>
      </c>
      <c r="C110" s="77" t="e">
        <f>C109-SUM(C104:C107)</f>
        <v>#DIV/0!</v>
      </c>
    </row>
    <row r="112" spans="1:11" ht="42" customHeight="1" x14ac:dyDescent="0.3">
      <c r="A112" s="25" t="s">
        <v>96</v>
      </c>
      <c r="B112" s="70" t="e">
        <f>B109/B99</f>
        <v>#DIV/0!</v>
      </c>
      <c r="D112" s="74">
        <v>0.21</v>
      </c>
    </row>
    <row r="113" spans="1:9" ht="54.75" customHeight="1" x14ac:dyDescent="0.3">
      <c r="A113" s="191" t="s">
        <v>59</v>
      </c>
      <c r="B113" s="191"/>
      <c r="C113" s="191"/>
      <c r="D113" s="191"/>
      <c r="E113" s="191"/>
      <c r="F113" s="191"/>
      <c r="G113" s="191"/>
      <c r="H113" s="191"/>
      <c r="I113" s="191"/>
    </row>
    <row r="114" spans="1:9" ht="7.2" customHeight="1" x14ac:dyDescent="0.3"/>
    <row r="115" spans="1:9" ht="21" customHeight="1" thickBot="1" x14ac:dyDescent="0.35">
      <c r="A115" s="33" t="s">
        <v>97</v>
      </c>
      <c r="B115" s="24"/>
      <c r="C115" s="24"/>
      <c r="D115" s="24"/>
      <c r="E115" s="24"/>
      <c r="F115" s="24"/>
      <c r="G115" s="24"/>
      <c r="H115" s="24"/>
      <c r="I115" s="24"/>
    </row>
    <row r="116" spans="1:9" ht="4.5" customHeight="1" thickBot="1" x14ac:dyDescent="0.35">
      <c r="A116" s="16"/>
    </row>
    <row r="117" spans="1:9" ht="45" customHeight="1" x14ac:dyDescent="0.3">
      <c r="A117" s="18" t="s">
        <v>10</v>
      </c>
      <c r="B117" s="181" t="s">
        <v>98</v>
      </c>
      <c r="C117" s="181"/>
      <c r="D117" s="181"/>
      <c r="E117" s="181"/>
      <c r="F117" s="181"/>
      <c r="G117" s="181"/>
      <c r="H117" s="181"/>
      <c r="I117" s="182"/>
    </row>
    <row r="118" spans="1:9" ht="45" customHeight="1" thickBot="1" x14ac:dyDescent="0.35">
      <c r="A118" s="19" t="s">
        <v>12</v>
      </c>
      <c r="B118" s="211" t="s">
        <v>99</v>
      </c>
      <c r="C118" s="211"/>
      <c r="D118" s="211"/>
      <c r="E118" s="211"/>
      <c r="F118" s="211"/>
      <c r="G118" s="211"/>
      <c r="H118" s="211"/>
      <c r="I118" s="212"/>
    </row>
    <row r="119" spans="1:9" ht="4.95" customHeight="1" x14ac:dyDescent="0.3"/>
    <row r="120" spans="1:9" ht="21" customHeight="1" x14ac:dyDescent="0.3">
      <c r="A120" s="82" t="s">
        <v>100</v>
      </c>
      <c r="B120" s="83">
        <f>B99</f>
        <v>0</v>
      </c>
    </row>
    <row r="121" spans="1:9" ht="21" customHeight="1" x14ac:dyDescent="0.3">
      <c r="A121" s="82" t="s">
        <v>101</v>
      </c>
      <c r="B121" s="84"/>
      <c r="C121" s="8"/>
    </row>
    <row r="122" spans="1:9" ht="21" customHeight="1" x14ac:dyDescent="0.3">
      <c r="A122" s="82" t="s">
        <v>102</v>
      </c>
      <c r="B122" s="70" t="e">
        <f>(B120-B121)/B120</f>
        <v>#DIV/0!</v>
      </c>
    </row>
    <row r="123" spans="1:9" ht="21" customHeight="1" x14ac:dyDescent="0.3">
      <c r="A123" s="82" t="s">
        <v>103</v>
      </c>
      <c r="B123" s="70" t="e">
        <f>1-B122</f>
        <v>#DIV/0!</v>
      </c>
    </row>
    <row r="124" spans="1:9" ht="21" customHeight="1" x14ac:dyDescent="0.3">
      <c r="A124" s="85"/>
      <c r="B124" s="86"/>
    </row>
    <row r="125" spans="1:9" ht="21" customHeight="1" x14ac:dyDescent="0.3">
      <c r="A125" s="85"/>
      <c r="B125" s="86"/>
    </row>
    <row r="126" spans="1:9" ht="21" customHeight="1" x14ac:dyDescent="0.3">
      <c r="A126" s="85"/>
      <c r="B126" s="86"/>
    </row>
    <row r="127" spans="1:9" ht="21" customHeight="1" x14ac:dyDescent="0.3">
      <c r="A127" s="85"/>
      <c r="B127" s="86"/>
    </row>
    <row r="128" spans="1:9" ht="21" customHeight="1" x14ac:dyDescent="0.3">
      <c r="A128" s="85"/>
      <c r="B128" s="86"/>
    </row>
    <row r="129" spans="1:11" ht="21" customHeight="1" x14ac:dyDescent="0.3">
      <c r="A129" s="85"/>
      <c r="B129" s="86"/>
    </row>
    <row r="130" spans="1:11" ht="21" customHeight="1" x14ac:dyDescent="0.3">
      <c r="A130" s="85"/>
      <c r="B130" s="86"/>
    </row>
    <row r="131" spans="1:11" ht="48.75" customHeight="1" x14ac:dyDescent="0.3">
      <c r="A131" s="191" t="s">
        <v>104</v>
      </c>
      <c r="B131" s="191"/>
      <c r="C131" s="191"/>
      <c r="D131" s="191"/>
      <c r="E131" s="191"/>
      <c r="F131" s="191"/>
      <c r="G131" s="191"/>
      <c r="H131" s="191"/>
      <c r="I131" s="191"/>
    </row>
    <row r="132" spans="1:11" ht="7.2" customHeight="1" x14ac:dyDescent="0.3"/>
    <row r="133" spans="1:11" ht="21" customHeight="1" thickBot="1" x14ac:dyDescent="0.35">
      <c r="A133" s="33" t="s">
        <v>105</v>
      </c>
      <c r="B133" s="24"/>
      <c r="C133" s="24"/>
      <c r="D133" s="24"/>
      <c r="E133" s="24"/>
      <c r="F133" s="24"/>
      <c r="G133" s="24"/>
      <c r="H133" s="24"/>
      <c r="I133" s="24"/>
    </row>
    <row r="134" spans="1:11" ht="6" customHeight="1" thickBot="1" x14ac:dyDescent="0.35">
      <c r="A134" s="16"/>
    </row>
    <row r="135" spans="1:11" ht="39.75" customHeight="1" x14ac:dyDescent="0.3">
      <c r="A135" s="18" t="s">
        <v>10</v>
      </c>
      <c r="B135" s="181" t="s">
        <v>106</v>
      </c>
      <c r="C135" s="181"/>
      <c r="D135" s="181"/>
      <c r="E135" s="181"/>
      <c r="F135" s="181"/>
      <c r="G135" s="181"/>
      <c r="H135" s="181"/>
      <c r="I135" s="182"/>
    </row>
    <row r="136" spans="1:11" ht="39.75" customHeight="1" thickBot="1" x14ac:dyDescent="0.35">
      <c r="A136" s="19" t="s">
        <v>12</v>
      </c>
      <c r="B136" s="211" t="s">
        <v>107</v>
      </c>
      <c r="C136" s="211"/>
      <c r="D136" s="211"/>
      <c r="E136" s="211"/>
      <c r="F136" s="211"/>
      <c r="G136" s="211"/>
      <c r="H136" s="211"/>
      <c r="I136" s="212"/>
    </row>
    <row r="137" spans="1:11" ht="7.2" customHeight="1" x14ac:dyDescent="0.3"/>
    <row r="138" spans="1:11" ht="24.75" customHeight="1" x14ac:dyDescent="0.3">
      <c r="A138" s="55"/>
      <c r="B138" s="87" t="s">
        <v>108</v>
      </c>
      <c r="C138" s="87" t="s">
        <v>74</v>
      </c>
      <c r="D138" s="88" t="s">
        <v>109</v>
      </c>
    </row>
    <row r="139" spans="1:11" ht="21" customHeight="1" x14ac:dyDescent="0.3">
      <c r="A139" s="25" t="s">
        <v>110</v>
      </c>
      <c r="B139" s="84"/>
      <c r="C139" s="70" t="e">
        <f t="shared" ref="C139:C144" si="11">B139/$B$155</f>
        <v>#DIV/0!</v>
      </c>
      <c r="D139" s="89" t="e">
        <f t="shared" ref="D139:D148" si="12">RANK(B139,$B$139:$B$152,0)</f>
        <v>#N/A</v>
      </c>
      <c r="K139" s="185" t="s">
        <v>111</v>
      </c>
    </row>
    <row r="140" spans="1:11" ht="21" customHeight="1" x14ac:dyDescent="0.3">
      <c r="A140" s="25" t="s">
        <v>112</v>
      </c>
      <c r="B140" s="90"/>
      <c r="C140" s="70" t="e">
        <f t="shared" si="11"/>
        <v>#DIV/0!</v>
      </c>
      <c r="D140" s="89" t="e">
        <f t="shared" si="12"/>
        <v>#N/A</v>
      </c>
      <c r="K140" s="186"/>
    </row>
    <row r="141" spans="1:11" ht="21" customHeight="1" x14ac:dyDescent="0.3">
      <c r="A141" s="25" t="s">
        <v>113</v>
      </c>
      <c r="B141" s="84"/>
      <c r="C141" s="70" t="e">
        <f t="shared" si="11"/>
        <v>#DIV/0!</v>
      </c>
      <c r="D141" s="89" t="e">
        <f t="shared" si="12"/>
        <v>#N/A</v>
      </c>
      <c r="K141" s="186"/>
    </row>
    <row r="142" spans="1:11" ht="21" customHeight="1" x14ac:dyDescent="0.3">
      <c r="A142" s="25" t="s">
        <v>114</v>
      </c>
      <c r="B142" s="84"/>
      <c r="C142" s="70" t="e">
        <f t="shared" si="11"/>
        <v>#DIV/0!</v>
      </c>
      <c r="D142" s="89" t="e">
        <f t="shared" si="12"/>
        <v>#N/A</v>
      </c>
      <c r="K142" s="186"/>
    </row>
    <row r="143" spans="1:11" ht="21" customHeight="1" x14ac:dyDescent="0.3">
      <c r="A143" s="25" t="s">
        <v>115</v>
      </c>
      <c r="B143" s="84"/>
      <c r="C143" s="70" t="e">
        <f t="shared" si="11"/>
        <v>#DIV/0!</v>
      </c>
      <c r="D143" s="89" t="e">
        <f t="shared" si="12"/>
        <v>#N/A</v>
      </c>
      <c r="K143" s="186"/>
    </row>
    <row r="144" spans="1:11" ht="21" customHeight="1" x14ac:dyDescent="0.3">
      <c r="A144" s="25" t="s">
        <v>116</v>
      </c>
      <c r="B144" s="84"/>
      <c r="C144" s="70" t="e">
        <f t="shared" si="11"/>
        <v>#DIV/0!</v>
      </c>
      <c r="D144" s="89" t="e">
        <f t="shared" si="12"/>
        <v>#N/A</v>
      </c>
      <c r="K144" s="186"/>
    </row>
    <row r="145" spans="1:11" ht="21" customHeight="1" x14ac:dyDescent="0.3">
      <c r="A145" s="25" t="s">
        <v>117</v>
      </c>
      <c r="B145" s="84"/>
      <c r="C145" s="70" t="e">
        <f>B145/$B$155</f>
        <v>#DIV/0!</v>
      </c>
      <c r="D145" s="89" t="e">
        <f t="shared" si="12"/>
        <v>#N/A</v>
      </c>
      <c r="K145" s="186"/>
    </row>
    <row r="146" spans="1:11" ht="21" customHeight="1" x14ac:dyDescent="0.3">
      <c r="A146" s="25" t="s">
        <v>118</v>
      </c>
      <c r="B146" s="84"/>
      <c r="C146" s="70" t="e">
        <f t="shared" ref="C146:C148" si="13">B146/$B$155</f>
        <v>#DIV/0!</v>
      </c>
      <c r="D146" s="89" t="e">
        <f t="shared" si="12"/>
        <v>#N/A</v>
      </c>
      <c r="K146" s="186"/>
    </row>
    <row r="147" spans="1:11" ht="21" customHeight="1" x14ac:dyDescent="0.3">
      <c r="A147" s="25" t="s">
        <v>119</v>
      </c>
      <c r="B147" s="84"/>
      <c r="C147" s="70" t="e">
        <f t="shared" si="13"/>
        <v>#DIV/0!</v>
      </c>
      <c r="D147" s="89" t="e">
        <f t="shared" si="12"/>
        <v>#N/A</v>
      </c>
      <c r="K147" s="186"/>
    </row>
    <row r="148" spans="1:11" ht="21" customHeight="1" x14ac:dyDescent="0.3">
      <c r="A148" s="25" t="s">
        <v>120</v>
      </c>
      <c r="B148" s="84"/>
      <c r="C148" s="70" t="e">
        <f t="shared" si="13"/>
        <v>#DIV/0!</v>
      </c>
      <c r="D148" s="89" t="e">
        <f t="shared" si="12"/>
        <v>#N/A</v>
      </c>
      <c r="K148" s="186"/>
    </row>
    <row r="149" spans="1:11" ht="21" customHeight="1" x14ac:dyDescent="0.3">
      <c r="A149" s="25" t="s">
        <v>121</v>
      </c>
      <c r="B149" s="84"/>
      <c r="C149" s="70" t="e">
        <f>B149/$B$155</f>
        <v>#DIV/0!</v>
      </c>
      <c r="D149" s="89" t="e">
        <f>RANK(B149,$B$139:$B$152,0)</f>
        <v>#N/A</v>
      </c>
      <c r="K149" s="192"/>
    </row>
    <row r="150" spans="1:11" ht="22.2" customHeight="1" x14ac:dyDescent="0.3">
      <c r="A150" s="25" t="s">
        <v>122</v>
      </c>
      <c r="B150" s="84"/>
      <c r="C150" s="70" t="e">
        <f>B150/$B$155</f>
        <v>#DIV/0!</v>
      </c>
      <c r="D150" s="89" t="e">
        <f>RANK(B150,$B$139:$B$152,0)</f>
        <v>#N/A</v>
      </c>
      <c r="E150" s="8"/>
      <c r="K150" s="91"/>
    </row>
    <row r="151" spans="1:11" ht="22.2" customHeight="1" x14ac:dyDescent="0.3">
      <c r="A151" s="25" t="s">
        <v>123</v>
      </c>
      <c r="B151" s="84"/>
      <c r="C151" s="70" t="e">
        <f>B151/$B$155</f>
        <v>#DIV/0!</v>
      </c>
      <c r="D151" s="89" t="e">
        <f>RANK(B151,$B$139:$B$152,0)</f>
        <v>#N/A</v>
      </c>
      <c r="E151" s="8"/>
      <c r="K151" s="91"/>
    </row>
    <row r="152" spans="1:11" ht="17.399999999999999" customHeight="1" x14ac:dyDescent="0.3">
      <c r="A152" s="25" t="s">
        <v>124</v>
      </c>
      <c r="B152" s="84"/>
      <c r="C152" s="70" t="e">
        <f>B152/$B$155</f>
        <v>#DIV/0!</v>
      </c>
      <c r="D152" s="89" t="e">
        <f>RANK(B152,$B$139:$B$152,0)</f>
        <v>#N/A</v>
      </c>
      <c r="K152" s="91"/>
    </row>
    <row r="153" spans="1:11" ht="15.6" hidden="1" customHeight="1" x14ac:dyDescent="0.3">
      <c r="A153" s="55" t="s">
        <v>125</v>
      </c>
      <c r="B153" s="92">
        <f>SUM(B139:B152)</f>
        <v>0</v>
      </c>
      <c r="C153" s="93" t="e">
        <f>SUM(C138:C152)</f>
        <v>#DIV/0!</v>
      </c>
      <c r="D153" s="94"/>
      <c r="K153" s="95"/>
    </row>
    <row r="155" spans="1:11" ht="19.95" customHeight="1" x14ac:dyDescent="0.3">
      <c r="A155" s="55" t="s">
        <v>126</v>
      </c>
      <c r="B155" s="92">
        <f>B99</f>
        <v>0</v>
      </c>
      <c r="C155" s="93">
        <v>1</v>
      </c>
      <c r="D155" s="94"/>
    </row>
    <row r="156" spans="1:11" s="96" customFormat="1" ht="43.5" customHeight="1" x14ac:dyDescent="0.3">
      <c r="A156" s="191" t="s">
        <v>59</v>
      </c>
      <c r="B156" s="191"/>
      <c r="C156" s="191"/>
      <c r="D156" s="191"/>
      <c r="E156" s="191"/>
      <c r="F156" s="191"/>
      <c r="G156" s="191"/>
      <c r="H156" s="191"/>
      <c r="I156" s="191"/>
      <c r="K156" s="97"/>
    </row>
    <row r="157" spans="1:11" ht="14.25" customHeight="1" x14ac:dyDescent="0.3"/>
    <row r="158" spans="1:11" ht="21.6" customHeight="1" thickBot="1" x14ac:dyDescent="0.35">
      <c r="A158" s="33" t="s">
        <v>127</v>
      </c>
      <c r="B158" s="24"/>
      <c r="C158" s="24"/>
      <c r="D158" s="24"/>
      <c r="E158" s="24"/>
      <c r="F158" s="24"/>
      <c r="G158" s="24"/>
      <c r="H158" s="24"/>
      <c r="I158" s="24"/>
    </row>
    <row r="159" spans="1:11" ht="5.25" customHeight="1" thickBot="1" x14ac:dyDescent="0.35">
      <c r="A159" s="16"/>
    </row>
    <row r="160" spans="1:11" ht="41.25" customHeight="1" x14ac:dyDescent="0.3">
      <c r="A160" s="18" t="s">
        <v>10</v>
      </c>
      <c r="B160" s="181" t="s">
        <v>128</v>
      </c>
      <c r="C160" s="181"/>
      <c r="D160" s="181"/>
      <c r="E160" s="181"/>
      <c r="F160" s="181"/>
      <c r="G160" s="181"/>
      <c r="H160" s="181"/>
      <c r="I160" s="182"/>
    </row>
    <row r="161" spans="1:11" ht="41.25" customHeight="1" thickBot="1" x14ac:dyDescent="0.35">
      <c r="A161" s="19" t="s">
        <v>12</v>
      </c>
      <c r="B161" s="211" t="s">
        <v>129</v>
      </c>
      <c r="C161" s="211"/>
      <c r="D161" s="211"/>
      <c r="E161" s="211"/>
      <c r="F161" s="211"/>
      <c r="G161" s="211"/>
      <c r="H161" s="211"/>
      <c r="I161" s="212"/>
    </row>
    <row r="162" spans="1:11" ht="7.2" customHeight="1" x14ac:dyDescent="0.3"/>
    <row r="163" spans="1:11" ht="21" customHeight="1" x14ac:dyDescent="0.3">
      <c r="A163" s="98" t="s">
        <v>130</v>
      </c>
      <c r="I163" s="99"/>
    </row>
    <row r="164" spans="1:11" ht="3.6" customHeight="1" x14ac:dyDescent="0.3">
      <c r="A164" s="98"/>
    </row>
    <row r="165" spans="1:11" ht="33" customHeight="1" x14ac:dyDescent="0.3">
      <c r="A165" s="100" t="s">
        <v>131</v>
      </c>
      <c r="B165" s="38" t="s">
        <v>132</v>
      </c>
      <c r="C165" s="38" t="s">
        <v>29</v>
      </c>
      <c r="D165" s="38" t="s">
        <v>30</v>
      </c>
      <c r="E165" s="38" t="s">
        <v>48</v>
      </c>
      <c r="F165" s="38" t="s">
        <v>133</v>
      </c>
      <c r="G165" s="38" t="s">
        <v>33</v>
      </c>
      <c r="H165" s="38" t="s">
        <v>34</v>
      </c>
      <c r="I165" s="38" t="s">
        <v>134</v>
      </c>
      <c r="K165" s="54" t="s">
        <v>135</v>
      </c>
    </row>
    <row r="166" spans="1:11" ht="20.399999999999999" customHeight="1" x14ac:dyDescent="0.3">
      <c r="A166" s="101">
        <f>+B17</f>
        <v>0</v>
      </c>
      <c r="B166" s="102"/>
      <c r="C166" s="102"/>
      <c r="D166" s="102"/>
      <c r="E166" s="102"/>
      <c r="F166" s="102"/>
      <c r="G166" s="102"/>
      <c r="H166" s="102"/>
      <c r="I166" s="103"/>
      <c r="K166" s="104">
        <f>B166-SUM(C166:I166)</f>
        <v>0</v>
      </c>
    </row>
    <row r="167" spans="1:11" ht="26.25" customHeight="1" x14ac:dyDescent="0.3"/>
    <row r="183" spans="1:11" ht="20.399999999999999" customHeight="1" x14ac:dyDescent="0.3">
      <c r="A183" s="105" t="s">
        <v>136</v>
      </c>
      <c r="B183" s="106"/>
      <c r="C183" s="106"/>
      <c r="D183" s="106"/>
      <c r="E183" s="106"/>
      <c r="F183" s="106"/>
      <c r="G183" s="106"/>
      <c r="H183" s="106"/>
      <c r="I183" s="106"/>
    </row>
    <row r="184" spans="1:11" ht="4.95" customHeight="1" x14ac:dyDescent="0.3">
      <c r="K184" s="185" t="s">
        <v>137</v>
      </c>
    </row>
    <row r="185" spans="1:11" ht="28.95" customHeight="1" x14ac:dyDescent="0.3">
      <c r="A185" s="53" t="s">
        <v>138</v>
      </c>
      <c r="B185" s="38" t="str">
        <f>B165</f>
        <v>Tous flux</v>
      </c>
      <c r="C185" s="38" t="str">
        <f t="shared" ref="C185:F185" si="14">C165</f>
        <v>OMR</v>
      </c>
      <c r="D185" s="38" t="str">
        <f t="shared" si="14"/>
        <v>Verre</v>
      </c>
      <c r="E185" s="38" t="str">
        <f t="shared" si="14"/>
        <v>Recyclables 
hors verre</v>
      </c>
      <c r="F185" s="38" t="str">
        <f t="shared" si="14"/>
        <v xml:space="preserve"> Déchèteries</v>
      </c>
      <c r="G185" s="38" t="s">
        <v>33</v>
      </c>
      <c r="H185" s="38" t="s">
        <v>34</v>
      </c>
      <c r="I185" s="38" t="str">
        <f>I165</f>
        <v>Autres flux</v>
      </c>
      <c r="K185" s="186"/>
    </row>
    <row r="186" spans="1:11" ht="26.25" customHeight="1" x14ac:dyDescent="0.3">
      <c r="A186" s="101">
        <f>B17</f>
        <v>0</v>
      </c>
      <c r="B186" s="107"/>
      <c r="C186" s="107"/>
      <c r="D186" s="107"/>
      <c r="E186" s="107"/>
      <c r="F186" s="107"/>
      <c r="G186" s="107"/>
      <c r="H186" s="107"/>
      <c r="I186" s="108"/>
      <c r="K186" s="192"/>
    </row>
    <row r="187" spans="1:11" ht="25.5" hidden="1" customHeight="1" x14ac:dyDescent="0.3">
      <c r="A187" s="15" t="s">
        <v>139</v>
      </c>
      <c r="B187" s="215" t="s">
        <v>140</v>
      </c>
      <c r="C187" s="216"/>
      <c r="D187" s="217"/>
      <c r="E187" s="109"/>
      <c r="F187" s="110"/>
      <c r="G187" s="110"/>
      <c r="H187" s="110"/>
      <c r="I187" s="110"/>
      <c r="K187" s="214"/>
    </row>
    <row r="188" spans="1:11" ht="39" hidden="1" customHeight="1" x14ac:dyDescent="0.3">
      <c r="A188" s="111" t="str">
        <f>$A$333</f>
        <v>Référentiel national ADEME 2021 (Données 2018) - Ratio kg/hab.</v>
      </c>
      <c r="B188" s="112" t="e">
        <f>SUMIF(#REF!,$B187,#REF!)</f>
        <v>#REF!</v>
      </c>
      <c r="C188" s="112" t="e">
        <f>SUMIF(#REF!,$B187,#REF!)</f>
        <v>#REF!</v>
      </c>
      <c r="D188" s="112" t="e">
        <f>SUMIF(#REF!,$B187,#REF!)</f>
        <v>#REF!</v>
      </c>
      <c r="E188" s="113"/>
      <c r="F188" s="114"/>
      <c r="G188" s="114"/>
      <c r="H188" s="114"/>
      <c r="I188" s="114"/>
      <c r="K188" s="214"/>
    </row>
    <row r="189" spans="1:11" ht="25.5" hidden="1" customHeight="1" x14ac:dyDescent="0.3">
      <c r="A189" s="115" t="s">
        <v>141</v>
      </c>
      <c r="B189" s="116" t="e">
        <f>B$166-B188</f>
        <v>#REF!</v>
      </c>
      <c r="C189" s="116" t="e">
        <f>C$166-C188</f>
        <v>#REF!</v>
      </c>
      <c r="D189" s="116" t="e">
        <f>D$166-D188</f>
        <v>#REF!</v>
      </c>
      <c r="E189" s="117"/>
      <c r="F189" s="118"/>
      <c r="G189" s="118"/>
      <c r="H189" s="118"/>
      <c r="I189" s="118"/>
      <c r="K189" s="214"/>
    </row>
    <row r="190" spans="1:11" ht="26.25" hidden="1" customHeight="1" x14ac:dyDescent="0.3">
      <c r="A190" s="115" t="s">
        <v>142</v>
      </c>
      <c r="B190" s="119" t="e">
        <f>(B$166-B188)/B188</f>
        <v>#REF!</v>
      </c>
      <c r="C190" s="119" t="e">
        <f>(C$166-C188)/C188</f>
        <v>#REF!</v>
      </c>
      <c r="D190" s="119" t="e">
        <f>(D$166-D188)/D188</f>
        <v>#REF!</v>
      </c>
      <c r="E190" s="120"/>
      <c r="F190" s="121"/>
      <c r="G190" s="121"/>
      <c r="H190" s="121"/>
      <c r="I190" s="121"/>
      <c r="K190" s="214"/>
    </row>
    <row r="191" spans="1:11" ht="25.5" hidden="1" customHeight="1" x14ac:dyDescent="0.3">
      <c r="A191" s="15" t="s">
        <v>139</v>
      </c>
      <c r="B191" s="215" t="s">
        <v>143</v>
      </c>
      <c r="C191" s="216"/>
      <c r="D191" s="217"/>
      <c r="E191" s="122"/>
      <c r="F191" s="123"/>
      <c r="G191" s="123"/>
      <c r="H191" s="123"/>
      <c r="I191" s="123"/>
      <c r="K191" s="214"/>
    </row>
    <row r="192" spans="1:11" ht="39" hidden="1" customHeight="1" x14ac:dyDescent="0.3">
      <c r="A192" s="111" t="str">
        <f>$A$333</f>
        <v>Référentiel national ADEME 2021 (Données 2018) - Ratio kg/hab.</v>
      </c>
      <c r="B192" s="112" t="e">
        <f>SUMIF(#REF!,$B191,#REF!)</f>
        <v>#REF!</v>
      </c>
      <c r="C192" s="112" t="e">
        <f>SUMIF(#REF!,$B191,#REF!)</f>
        <v>#REF!</v>
      </c>
      <c r="D192" s="112" t="e">
        <f>SUMIF(#REF!,$B191,#REF!)</f>
        <v>#REF!</v>
      </c>
      <c r="E192" s="113"/>
      <c r="F192" s="114"/>
      <c r="G192" s="114"/>
      <c r="H192" s="114"/>
      <c r="I192" s="114"/>
      <c r="K192" s="214"/>
    </row>
    <row r="193" spans="1:13" ht="25.5" hidden="1" customHeight="1" x14ac:dyDescent="0.3">
      <c r="A193" s="115" t="s">
        <v>141</v>
      </c>
      <c r="B193" s="116" t="e">
        <f>B$166-B192</f>
        <v>#REF!</v>
      </c>
      <c r="C193" s="116" t="e">
        <f>C$166-C192</f>
        <v>#REF!</v>
      </c>
      <c r="D193" s="116" t="e">
        <f>D$166-D192</f>
        <v>#REF!</v>
      </c>
      <c r="E193" s="117"/>
      <c r="F193" s="118"/>
      <c r="G193" s="118"/>
      <c r="H193" s="118"/>
      <c r="I193" s="118"/>
      <c r="K193" s="214"/>
    </row>
    <row r="194" spans="1:13" ht="26.25" hidden="1" customHeight="1" x14ac:dyDescent="0.3">
      <c r="A194" s="115" t="s">
        <v>142</v>
      </c>
      <c r="B194" s="119" t="e">
        <f>(B$166-B192)/B192</f>
        <v>#REF!</v>
      </c>
      <c r="C194" s="119" t="e">
        <f>(C$166-C192)/C192</f>
        <v>#REF!</v>
      </c>
      <c r="D194" s="119" t="e">
        <f>(D$166-D192)/D192</f>
        <v>#REF!</v>
      </c>
      <c r="E194" s="120"/>
      <c r="F194" s="121"/>
      <c r="G194" s="121"/>
      <c r="H194" s="121"/>
      <c r="I194" s="121"/>
      <c r="K194" s="214"/>
    </row>
    <row r="195" spans="1:13" ht="25.5" hidden="1" customHeight="1" x14ac:dyDescent="0.3">
      <c r="A195" s="15" t="s">
        <v>139</v>
      </c>
      <c r="B195" s="215" t="s">
        <v>143</v>
      </c>
      <c r="C195" s="216"/>
      <c r="D195" s="217"/>
      <c r="E195" s="122"/>
      <c r="F195" s="123"/>
      <c r="G195" s="123"/>
      <c r="H195" s="123"/>
      <c r="I195" s="123"/>
      <c r="K195" s="214"/>
    </row>
    <row r="196" spans="1:13" ht="39" hidden="1" customHeight="1" x14ac:dyDescent="0.3">
      <c r="A196" s="111" t="str">
        <f>$A$333</f>
        <v>Référentiel national ADEME 2021 (Données 2018) - Ratio kg/hab.</v>
      </c>
      <c r="B196" s="112" t="e">
        <f>SUMIF(#REF!,$B195,#REF!)</f>
        <v>#REF!</v>
      </c>
      <c r="C196" s="112" t="e">
        <f>SUMIF(#REF!,$B195,#REF!)</f>
        <v>#REF!</v>
      </c>
      <c r="D196" s="112" t="e">
        <f>SUMIF(#REF!,$B195,#REF!)</f>
        <v>#REF!</v>
      </c>
      <c r="E196" s="113"/>
      <c r="F196" s="114"/>
      <c r="G196" s="114"/>
      <c r="H196" s="114"/>
      <c r="I196" s="114"/>
      <c r="K196" s="214"/>
    </row>
    <row r="197" spans="1:13" ht="25.5" hidden="1" customHeight="1" x14ac:dyDescent="0.3">
      <c r="A197" s="115" t="s">
        <v>141</v>
      </c>
      <c r="B197" s="116" t="e">
        <f>B$166-B196</f>
        <v>#REF!</v>
      </c>
      <c r="C197" s="116" t="e">
        <f>C$166-C196</f>
        <v>#REF!</v>
      </c>
      <c r="D197" s="116" t="e">
        <f>D$166-D196</f>
        <v>#REF!</v>
      </c>
      <c r="E197" s="117"/>
      <c r="F197" s="118"/>
      <c r="G197" s="118"/>
      <c r="H197" s="118"/>
      <c r="I197" s="118"/>
      <c r="K197" s="214"/>
    </row>
    <row r="198" spans="1:13" ht="26.25" hidden="1" customHeight="1" x14ac:dyDescent="0.3">
      <c r="A198" s="115" t="s">
        <v>142</v>
      </c>
      <c r="B198" s="119" t="e">
        <f>(B$166-B196)/B196</f>
        <v>#REF!</v>
      </c>
      <c r="C198" s="119" t="e">
        <f>(C$166-C196)/C196</f>
        <v>#REF!</v>
      </c>
      <c r="D198" s="119" t="e">
        <f>(D$166-D196)/D196</f>
        <v>#REF!</v>
      </c>
      <c r="E198" s="120"/>
      <c r="F198" s="121"/>
      <c r="G198" s="121"/>
      <c r="H198" s="121"/>
      <c r="I198" s="121"/>
      <c r="K198" s="214"/>
    </row>
    <row r="199" spans="1:13" ht="44.4" customHeight="1" x14ac:dyDescent="0.3">
      <c r="A199" s="191" t="s">
        <v>59</v>
      </c>
      <c r="B199" s="191"/>
      <c r="C199" s="191"/>
      <c r="D199" s="191"/>
      <c r="E199" s="191"/>
      <c r="F199" s="191"/>
      <c r="G199" s="191"/>
      <c r="H199" s="191"/>
      <c r="I199" s="191"/>
      <c r="K199" s="197"/>
    </row>
    <row r="200" spans="1:13" ht="21" customHeight="1" x14ac:dyDescent="0.3">
      <c r="A200" s="124"/>
    </row>
    <row r="206" spans="1:13" x14ac:dyDescent="0.3">
      <c r="J206" s="8"/>
      <c r="M206" s="8"/>
    </row>
    <row r="215" spans="1:11" ht="21.6" customHeight="1" thickBot="1" x14ac:dyDescent="0.35">
      <c r="A215" s="33" t="s">
        <v>144</v>
      </c>
      <c r="B215" s="24"/>
      <c r="C215" s="24"/>
      <c r="D215" s="24"/>
      <c r="E215" s="24"/>
      <c r="F215" s="24"/>
      <c r="G215" s="24"/>
      <c r="H215" s="24"/>
      <c r="I215" s="24"/>
    </row>
    <row r="216" spans="1:11" ht="3" customHeight="1" thickBot="1" x14ac:dyDescent="0.35">
      <c r="A216" s="125"/>
    </row>
    <row r="217" spans="1:11" ht="52.5" customHeight="1" x14ac:dyDescent="0.3">
      <c r="A217" s="18" t="s">
        <v>10</v>
      </c>
      <c r="B217" s="181" t="s">
        <v>145</v>
      </c>
      <c r="C217" s="181"/>
      <c r="D217" s="181"/>
      <c r="E217" s="181"/>
      <c r="F217" s="181"/>
      <c r="G217" s="181"/>
      <c r="H217" s="181"/>
      <c r="I217" s="182"/>
    </row>
    <row r="218" spans="1:11" ht="52.5" customHeight="1" thickBot="1" x14ac:dyDescent="0.35">
      <c r="A218" s="19" t="s">
        <v>12</v>
      </c>
      <c r="B218" s="211" t="s">
        <v>129</v>
      </c>
      <c r="C218" s="211"/>
      <c r="D218" s="211"/>
      <c r="E218" s="211"/>
      <c r="F218" s="211"/>
      <c r="G218" s="211"/>
      <c r="H218" s="211"/>
      <c r="I218" s="212"/>
    </row>
    <row r="219" spans="1:11" ht="3" customHeight="1" x14ac:dyDescent="0.3">
      <c r="A219" s="125"/>
    </row>
    <row r="220" spans="1:11" ht="20.399999999999999" customHeight="1" x14ac:dyDescent="0.3">
      <c r="A220" s="105" t="s">
        <v>146</v>
      </c>
      <c r="B220" s="106"/>
      <c r="C220" s="106"/>
      <c r="D220" s="106"/>
      <c r="E220" s="106"/>
      <c r="F220" s="106"/>
      <c r="G220" s="106"/>
      <c r="H220" s="106"/>
      <c r="I220" s="106"/>
    </row>
    <row r="221" spans="1:11" ht="4.95" customHeight="1" x14ac:dyDescent="0.3">
      <c r="A221" s="125"/>
      <c r="B221" s="106"/>
      <c r="C221" s="106"/>
      <c r="D221" s="106"/>
      <c r="E221" s="106"/>
      <c r="F221" s="106"/>
      <c r="G221" s="106"/>
      <c r="H221" s="106"/>
      <c r="I221" s="106"/>
    </row>
    <row r="222" spans="1:11" ht="33" customHeight="1" x14ac:dyDescent="0.3">
      <c r="A222" s="126" t="s">
        <v>131</v>
      </c>
      <c r="B222" s="87" t="s">
        <v>132</v>
      </c>
      <c r="C222" s="87" t="s">
        <v>29</v>
      </c>
      <c r="D222" s="87" t="s">
        <v>30</v>
      </c>
      <c r="E222" s="87" t="s">
        <v>147</v>
      </c>
      <c r="F222" s="87" t="s">
        <v>133</v>
      </c>
      <c r="G222" s="87" t="s">
        <v>33</v>
      </c>
      <c r="H222" s="87" t="s">
        <v>34</v>
      </c>
      <c r="I222" s="87" t="s">
        <v>134</v>
      </c>
    </row>
    <row r="223" spans="1:11" ht="20.399999999999999" customHeight="1" x14ac:dyDescent="0.3">
      <c r="A223" s="115">
        <f>B17</f>
        <v>0</v>
      </c>
      <c r="B223" s="127">
        <f>B166</f>
        <v>0</v>
      </c>
      <c r="C223" s="127">
        <f t="shared" ref="C223:I223" si="15">C166</f>
        <v>0</v>
      </c>
      <c r="D223" s="127">
        <f t="shared" si="15"/>
        <v>0</v>
      </c>
      <c r="E223" s="127">
        <f t="shared" si="15"/>
        <v>0</v>
      </c>
      <c r="F223" s="127">
        <f t="shared" si="15"/>
        <v>0</v>
      </c>
      <c r="G223" s="127">
        <f t="shared" si="15"/>
        <v>0</v>
      </c>
      <c r="H223" s="127">
        <f t="shared" si="15"/>
        <v>0</v>
      </c>
      <c r="I223" s="127">
        <f t="shared" si="15"/>
        <v>0</v>
      </c>
      <c r="K223" s="104"/>
    </row>
    <row r="224" spans="1:11" ht="20.399999999999999" customHeight="1" x14ac:dyDescent="0.3">
      <c r="A224" s="15" t="s">
        <v>148</v>
      </c>
      <c r="B224" s="213" t="s">
        <v>149</v>
      </c>
      <c r="C224" s="213"/>
      <c r="D224" s="213"/>
      <c r="E224" s="213"/>
      <c r="F224" s="213"/>
      <c r="G224" s="213"/>
      <c r="H224" s="213"/>
      <c r="I224" s="213"/>
      <c r="K224" s="197" t="s">
        <v>150</v>
      </c>
    </row>
    <row r="225" spans="1:11" ht="39" customHeight="1" x14ac:dyDescent="0.3">
      <c r="A225" s="115" t="str">
        <f>$A$341</f>
        <v>Référentiel national ADEME 2021 (Données 2018) Ratio Coût aidé €HT/hab.</v>
      </c>
      <c r="B225" s="128">
        <f t="shared" ref="B225:H225" si="16">SUMIF($A$342:$A$347,$B224,C$342:C$347)</f>
        <v>85.974450000000004</v>
      </c>
      <c r="C225" s="128">
        <f t="shared" si="16"/>
        <v>48.885849999999998</v>
      </c>
      <c r="D225" s="129">
        <f t="shared" si="16"/>
        <v>0.96635000000000004</v>
      </c>
      <c r="E225" s="128">
        <f t="shared" si="16"/>
        <v>8.0428500000000014</v>
      </c>
      <c r="F225" s="128">
        <f t="shared" si="16"/>
        <v>24.815200000000001</v>
      </c>
      <c r="G225" s="128">
        <f t="shared" si="16"/>
        <v>6.9</v>
      </c>
      <c r="H225" s="128">
        <f t="shared" si="16"/>
        <v>1.2</v>
      </c>
      <c r="I225" s="128">
        <f>SUMIF($A$342:$A$347,$B224,K$342:K$347)</f>
        <v>18.2</v>
      </c>
      <c r="K225" s="197"/>
    </row>
    <row r="226" spans="1:11" ht="20.399999999999999" customHeight="1" x14ac:dyDescent="0.3">
      <c r="A226" s="115" t="s">
        <v>151</v>
      </c>
      <c r="B226" s="130">
        <f>B$166-B225</f>
        <v>-85.974450000000004</v>
      </c>
      <c r="C226" s="130">
        <f t="shared" ref="C226:I226" si="17">C$166-C225</f>
        <v>-48.885849999999998</v>
      </c>
      <c r="D226" s="130">
        <f t="shared" si="17"/>
        <v>-0.96635000000000004</v>
      </c>
      <c r="E226" s="130">
        <f t="shared" si="17"/>
        <v>-8.0428500000000014</v>
      </c>
      <c r="F226" s="130">
        <f t="shared" si="17"/>
        <v>-24.815200000000001</v>
      </c>
      <c r="G226" s="130">
        <f t="shared" si="17"/>
        <v>-6.9</v>
      </c>
      <c r="H226" s="130">
        <f t="shared" si="17"/>
        <v>-1.2</v>
      </c>
      <c r="I226" s="130">
        <f t="shared" si="17"/>
        <v>-18.2</v>
      </c>
      <c r="K226" s="197"/>
    </row>
    <row r="227" spans="1:11" ht="20.399999999999999" customHeight="1" x14ac:dyDescent="0.3">
      <c r="A227" s="115" t="s">
        <v>142</v>
      </c>
      <c r="B227" s="131">
        <f t="shared" ref="B227:I227" si="18">(B$166-B225)/B225</f>
        <v>-1</v>
      </c>
      <c r="C227" s="131">
        <f t="shared" si="18"/>
        <v>-1</v>
      </c>
      <c r="D227" s="131">
        <f t="shared" si="18"/>
        <v>-1</v>
      </c>
      <c r="E227" s="131">
        <f t="shared" si="18"/>
        <v>-1</v>
      </c>
      <c r="F227" s="131">
        <f t="shared" si="18"/>
        <v>-1</v>
      </c>
      <c r="G227" s="131">
        <f t="shared" si="18"/>
        <v>-1</v>
      </c>
      <c r="H227" s="131">
        <f t="shared" si="18"/>
        <v>-1</v>
      </c>
      <c r="I227" s="131">
        <f t="shared" si="18"/>
        <v>-1</v>
      </c>
    </row>
    <row r="228" spans="1:11" ht="20.399999999999999" customHeight="1" x14ac:dyDescent="0.3">
      <c r="A228" s="15" t="s">
        <v>148</v>
      </c>
      <c r="B228" s="213" t="s">
        <v>149</v>
      </c>
      <c r="C228" s="213"/>
      <c r="D228" s="213"/>
      <c r="E228" s="213"/>
      <c r="F228" s="213"/>
      <c r="G228" s="213"/>
      <c r="H228" s="213"/>
      <c r="I228" s="213"/>
    </row>
    <row r="229" spans="1:11" ht="38.25" customHeight="1" x14ac:dyDescent="0.3">
      <c r="A229" s="115" t="str">
        <f>A225</f>
        <v>Référentiel national ADEME 2021 (Données 2018) Ratio Coût aidé €HT/hab.</v>
      </c>
      <c r="B229" s="128">
        <f t="shared" ref="B229:H229" si="19">SUMIF($A$342:$A$347,$B228,C$342:C$347)</f>
        <v>85.974450000000004</v>
      </c>
      <c r="C229" s="128">
        <f t="shared" si="19"/>
        <v>48.885849999999998</v>
      </c>
      <c r="D229" s="129">
        <f t="shared" si="19"/>
        <v>0.96635000000000004</v>
      </c>
      <c r="E229" s="128">
        <f t="shared" si="19"/>
        <v>8.0428500000000014</v>
      </c>
      <c r="F229" s="128">
        <f t="shared" si="19"/>
        <v>24.815200000000001</v>
      </c>
      <c r="G229" s="128">
        <f t="shared" si="19"/>
        <v>6.9</v>
      </c>
      <c r="H229" s="128">
        <f t="shared" si="19"/>
        <v>1.2</v>
      </c>
      <c r="I229" s="128">
        <f>SUMIF($A$342:$A$347,$B228,K$342:K$347)</f>
        <v>18.2</v>
      </c>
    </row>
    <row r="230" spans="1:11" ht="20.399999999999999" customHeight="1" x14ac:dyDescent="0.3">
      <c r="A230" s="115" t="s">
        <v>151</v>
      </c>
      <c r="B230" s="130">
        <f t="shared" ref="B230:I230" si="20">B$166-B229</f>
        <v>-85.974450000000004</v>
      </c>
      <c r="C230" s="130">
        <f t="shared" si="20"/>
        <v>-48.885849999999998</v>
      </c>
      <c r="D230" s="130">
        <f t="shared" si="20"/>
        <v>-0.96635000000000004</v>
      </c>
      <c r="E230" s="130">
        <f t="shared" si="20"/>
        <v>-8.0428500000000014</v>
      </c>
      <c r="F230" s="130">
        <f t="shared" si="20"/>
        <v>-24.815200000000001</v>
      </c>
      <c r="G230" s="130">
        <f t="shared" si="20"/>
        <v>-6.9</v>
      </c>
      <c r="H230" s="130">
        <f t="shared" si="20"/>
        <v>-1.2</v>
      </c>
      <c r="I230" s="130">
        <f t="shared" si="20"/>
        <v>-18.2</v>
      </c>
    </row>
    <row r="231" spans="1:11" ht="20.399999999999999" customHeight="1" x14ac:dyDescent="0.3">
      <c r="A231" s="115" t="s">
        <v>142</v>
      </c>
      <c r="B231" s="131">
        <f>(B$166-B229)/B229</f>
        <v>-1</v>
      </c>
      <c r="C231" s="131">
        <f t="shared" ref="C231:I231" si="21">(C$166-C229)/C229</f>
        <v>-1</v>
      </c>
      <c r="D231" s="131">
        <f t="shared" si="21"/>
        <v>-1</v>
      </c>
      <c r="E231" s="131">
        <f t="shared" si="21"/>
        <v>-1</v>
      </c>
      <c r="F231" s="131">
        <f t="shared" si="21"/>
        <v>-1</v>
      </c>
      <c r="G231" s="131">
        <f t="shared" si="21"/>
        <v>-1</v>
      </c>
      <c r="H231" s="131">
        <f t="shared" si="21"/>
        <v>-1</v>
      </c>
      <c r="I231" s="131">
        <f t="shared" si="21"/>
        <v>-1</v>
      </c>
    </row>
    <row r="232" spans="1:11" ht="20.399999999999999" customHeight="1" x14ac:dyDescent="0.3">
      <c r="A232" s="15" t="s">
        <v>148</v>
      </c>
      <c r="B232" s="213" t="s">
        <v>152</v>
      </c>
      <c r="C232" s="213"/>
      <c r="D232" s="213"/>
      <c r="E232" s="213"/>
      <c r="F232" s="213"/>
      <c r="G232" s="213"/>
      <c r="H232" s="213"/>
      <c r="I232" s="213"/>
    </row>
    <row r="233" spans="1:11" ht="40.5" customHeight="1" x14ac:dyDescent="0.3">
      <c r="A233" s="115" t="str">
        <f>A225</f>
        <v>Référentiel national ADEME 2021 (Données 2018) Ratio Coût aidé €HT/hab.</v>
      </c>
      <c r="B233" s="128">
        <f t="shared" ref="B233:I233" si="22">SUMIF($A$342:$A$347,$B232,C$342:C$347)</f>
        <v>94.920500000000004</v>
      </c>
      <c r="C233" s="128">
        <f t="shared" si="22"/>
        <v>53.1175</v>
      </c>
      <c r="D233" s="129">
        <f t="shared" si="22"/>
        <v>1.6394000000000002</v>
      </c>
      <c r="E233" s="128">
        <f t="shared" si="22"/>
        <v>10.8965</v>
      </c>
      <c r="F233" s="128">
        <f t="shared" si="22"/>
        <v>17.24165</v>
      </c>
      <c r="G233" s="129">
        <f t="shared" si="22"/>
        <v>6.9</v>
      </c>
      <c r="H233" s="129">
        <f t="shared" si="22"/>
        <v>1.2</v>
      </c>
      <c r="I233" s="128">
        <f t="shared" si="22"/>
        <v>0</v>
      </c>
    </row>
    <row r="234" spans="1:11" ht="20.399999999999999" customHeight="1" x14ac:dyDescent="0.3">
      <c r="A234" s="115" t="s">
        <v>151</v>
      </c>
      <c r="B234" s="130">
        <f t="shared" ref="B234:I234" si="23">B$166-B233</f>
        <v>-94.920500000000004</v>
      </c>
      <c r="C234" s="130">
        <f t="shared" si="23"/>
        <v>-53.1175</v>
      </c>
      <c r="D234" s="130">
        <f t="shared" si="23"/>
        <v>-1.6394000000000002</v>
      </c>
      <c r="E234" s="130">
        <f t="shared" si="23"/>
        <v>-10.8965</v>
      </c>
      <c r="F234" s="130">
        <f t="shared" si="23"/>
        <v>-17.24165</v>
      </c>
      <c r="G234" s="130">
        <f t="shared" si="23"/>
        <v>-6.9</v>
      </c>
      <c r="H234" s="130">
        <f t="shared" si="23"/>
        <v>-1.2</v>
      </c>
      <c r="I234" s="130">
        <f t="shared" si="23"/>
        <v>0</v>
      </c>
    </row>
    <row r="235" spans="1:11" ht="20.399999999999999" customHeight="1" x14ac:dyDescent="0.3">
      <c r="A235" s="115" t="s">
        <v>142</v>
      </c>
      <c r="B235" s="131">
        <f t="shared" ref="B235:I235" si="24">(B$166-B233)/B233</f>
        <v>-1</v>
      </c>
      <c r="C235" s="131">
        <f t="shared" si="24"/>
        <v>-1</v>
      </c>
      <c r="D235" s="131">
        <f t="shared" si="24"/>
        <v>-1</v>
      </c>
      <c r="E235" s="131">
        <f t="shared" si="24"/>
        <v>-1</v>
      </c>
      <c r="F235" s="131">
        <f t="shared" si="24"/>
        <v>-1</v>
      </c>
      <c r="G235" s="131">
        <f t="shared" si="24"/>
        <v>-1</v>
      </c>
      <c r="H235" s="131">
        <f t="shared" si="24"/>
        <v>-1</v>
      </c>
      <c r="I235" s="131" t="e">
        <f t="shared" si="24"/>
        <v>#DIV/0!</v>
      </c>
    </row>
    <row r="236" spans="1:11" ht="20.399999999999999" customHeight="1" x14ac:dyDescent="0.3"/>
    <row r="237" spans="1:11" ht="64.5" customHeight="1" x14ac:dyDescent="0.3">
      <c r="A237" s="199" t="s">
        <v>59</v>
      </c>
      <c r="B237" s="199"/>
      <c r="C237" s="199"/>
      <c r="D237" s="199"/>
      <c r="E237" s="199"/>
      <c r="F237" s="199"/>
      <c r="G237" s="199"/>
      <c r="H237" s="199"/>
      <c r="I237" s="199"/>
    </row>
    <row r="238" spans="1:11" ht="6" customHeight="1" x14ac:dyDescent="0.3"/>
    <row r="239" spans="1:11" ht="20.399999999999999" customHeight="1" x14ac:dyDescent="0.3">
      <c r="A239" s="105" t="s">
        <v>153</v>
      </c>
      <c r="B239" s="106"/>
      <c r="C239" s="106"/>
      <c r="D239" s="106"/>
      <c r="E239" s="106"/>
      <c r="F239" s="106"/>
      <c r="G239" s="106"/>
      <c r="H239" s="106"/>
      <c r="I239" s="106"/>
    </row>
    <row r="240" spans="1:11" ht="4.95" customHeight="1" x14ac:dyDescent="0.3">
      <c r="A240" s="125"/>
      <c r="B240" s="106"/>
      <c r="C240" s="106"/>
      <c r="D240" s="106"/>
      <c r="E240" s="106"/>
      <c r="F240" s="106"/>
      <c r="G240" s="106"/>
      <c r="H240" s="106"/>
      <c r="I240" s="106"/>
    </row>
    <row r="241" spans="1:11" ht="30" customHeight="1" x14ac:dyDescent="0.3">
      <c r="A241" s="87" t="s">
        <v>138</v>
      </c>
      <c r="B241" s="87" t="str">
        <f>B222</f>
        <v>Tous flux</v>
      </c>
      <c r="C241" s="87" t="str">
        <f>C222</f>
        <v>OMR</v>
      </c>
      <c r="D241" s="87" t="str">
        <f>D222</f>
        <v>Verre</v>
      </c>
      <c r="E241" s="87" t="str">
        <f>E222</f>
        <v>Recyclables 
hors verre</v>
      </c>
      <c r="F241" s="87" t="str">
        <f>F222</f>
        <v xml:space="preserve"> Déchèteries</v>
      </c>
      <c r="G241" s="87" t="s">
        <v>33</v>
      </c>
      <c r="H241" s="87" t="s">
        <v>34</v>
      </c>
      <c r="I241" s="87" t="str">
        <f>I222</f>
        <v>Autres flux</v>
      </c>
    </row>
    <row r="242" spans="1:11" ht="21.6" customHeight="1" x14ac:dyDescent="0.3">
      <c r="A242" s="115">
        <f>B17</f>
        <v>0</v>
      </c>
      <c r="B242" s="132">
        <f t="shared" ref="B242:I242" si="25">B186</f>
        <v>0</v>
      </c>
      <c r="C242" s="132">
        <f t="shared" si="25"/>
        <v>0</v>
      </c>
      <c r="D242" s="132">
        <f t="shared" si="25"/>
        <v>0</v>
      </c>
      <c r="E242" s="132">
        <f t="shared" si="25"/>
        <v>0</v>
      </c>
      <c r="F242" s="132">
        <f t="shared" si="25"/>
        <v>0</v>
      </c>
      <c r="G242" s="132">
        <f t="shared" si="25"/>
        <v>0</v>
      </c>
      <c r="H242" s="132">
        <f t="shared" si="25"/>
        <v>0</v>
      </c>
      <c r="I242" s="132">
        <f t="shared" si="25"/>
        <v>0</v>
      </c>
    </row>
    <row r="243" spans="1:11" ht="21.6" customHeight="1" x14ac:dyDescent="0.3">
      <c r="A243" s="15" t="s">
        <v>139</v>
      </c>
      <c r="B243" s="213" t="s">
        <v>52</v>
      </c>
      <c r="C243" s="213"/>
      <c r="D243" s="213"/>
      <c r="E243" s="213"/>
      <c r="F243" s="213"/>
      <c r="G243" s="213"/>
      <c r="H243" s="213"/>
      <c r="I243" s="213"/>
      <c r="K243" s="197" t="s">
        <v>150</v>
      </c>
    </row>
    <row r="244" spans="1:11" ht="44.25" customHeight="1" x14ac:dyDescent="0.3">
      <c r="A244" s="115" t="str">
        <f>A349</f>
        <v>Référentiel national ADEME 2021 (Données 2018) Ratio Coût aidé €HT/t.</v>
      </c>
      <c r="B244" s="112">
        <f t="shared" ref="B244:H244" si="26">SUMIF($A$350:$A$355,$B243,C$350:C$355)</f>
        <v>180</v>
      </c>
      <c r="C244" s="112">
        <f t="shared" si="26"/>
        <v>234.89419727905505</v>
      </c>
      <c r="D244" s="112">
        <f t="shared" si="26"/>
        <v>50.414103866126318</v>
      </c>
      <c r="E244" s="112">
        <f t="shared" si="26"/>
        <v>217.53734314445364</v>
      </c>
      <c r="F244" s="112">
        <f t="shared" si="26"/>
        <v>120.21892567963945</v>
      </c>
      <c r="G244" s="112">
        <f t="shared" si="26"/>
        <v>169</v>
      </c>
      <c r="H244" s="112">
        <f t="shared" si="26"/>
        <v>320</v>
      </c>
      <c r="I244" s="112">
        <f>SUMIF($A$350:$A$355,$B243,K$350:K$355)</f>
        <v>476</v>
      </c>
      <c r="K244" s="197"/>
    </row>
    <row r="245" spans="1:11" ht="21.6" customHeight="1" x14ac:dyDescent="0.3">
      <c r="A245" s="115" t="s">
        <v>141</v>
      </c>
      <c r="B245" s="133">
        <f>B$242-B244</f>
        <v>-180</v>
      </c>
      <c r="C245" s="133">
        <f t="shared" ref="C245:I245" si="27">C$242-C244</f>
        <v>-234.89419727905505</v>
      </c>
      <c r="D245" s="133">
        <f t="shared" si="27"/>
        <v>-50.414103866126318</v>
      </c>
      <c r="E245" s="133">
        <f t="shared" si="27"/>
        <v>-217.53734314445364</v>
      </c>
      <c r="F245" s="133">
        <f t="shared" si="27"/>
        <v>-120.21892567963945</v>
      </c>
      <c r="G245" s="133">
        <f t="shared" si="27"/>
        <v>-169</v>
      </c>
      <c r="H245" s="133">
        <f t="shared" si="27"/>
        <v>-320</v>
      </c>
      <c r="I245" s="133">
        <f t="shared" si="27"/>
        <v>-476</v>
      </c>
      <c r="K245" s="197"/>
    </row>
    <row r="246" spans="1:11" ht="21.6" customHeight="1" x14ac:dyDescent="0.3">
      <c r="A246" s="115" t="s">
        <v>142</v>
      </c>
      <c r="B246" s="131">
        <f>(B$242-B244)/B244</f>
        <v>-1</v>
      </c>
      <c r="C246" s="131">
        <f t="shared" ref="C246:I246" si="28">(C$242-C244)/C244</f>
        <v>-1</v>
      </c>
      <c r="D246" s="131">
        <f t="shared" si="28"/>
        <v>-1</v>
      </c>
      <c r="E246" s="131">
        <f t="shared" si="28"/>
        <v>-1</v>
      </c>
      <c r="F246" s="131">
        <f t="shared" si="28"/>
        <v>-1</v>
      </c>
      <c r="G246" s="131">
        <f t="shared" si="28"/>
        <v>-1</v>
      </c>
      <c r="H246" s="131">
        <f t="shared" si="28"/>
        <v>-1</v>
      </c>
      <c r="I246" s="131">
        <f t="shared" si="28"/>
        <v>-1</v>
      </c>
    </row>
    <row r="247" spans="1:11" ht="21.6" customHeight="1" x14ac:dyDescent="0.3">
      <c r="A247" s="15" t="s">
        <v>139</v>
      </c>
      <c r="B247" s="213" t="s">
        <v>56</v>
      </c>
      <c r="C247" s="213"/>
      <c r="D247" s="213"/>
      <c r="E247" s="213"/>
      <c r="F247" s="213"/>
      <c r="G247" s="213"/>
      <c r="H247" s="213"/>
      <c r="I247" s="213"/>
    </row>
    <row r="248" spans="1:11" ht="48" customHeight="1" x14ac:dyDescent="0.3">
      <c r="A248" s="115" t="str">
        <f>A244</f>
        <v>Référentiel national ADEME 2021 (Données 2018) Ratio Coût aidé €HT/t.</v>
      </c>
      <c r="B248" s="112">
        <f t="shared" ref="B248:H248" si="29">SUMIF($A$350:$A$355,$B247,C$350:C$355)</f>
        <v>116.05374999999999</v>
      </c>
      <c r="C248" s="112">
        <f t="shared" si="29"/>
        <v>244.536</v>
      </c>
      <c r="D248" s="112">
        <f t="shared" si="29"/>
        <v>26.01455</v>
      </c>
      <c r="E248" s="112">
        <f t="shared" si="29"/>
        <v>144.82650000000001</v>
      </c>
      <c r="F248" s="112">
        <f t="shared" si="29"/>
        <v>116.05374999999999</v>
      </c>
      <c r="G248" s="112">
        <f t="shared" si="29"/>
        <v>169</v>
      </c>
      <c r="H248" s="112">
        <f t="shared" si="29"/>
        <v>320</v>
      </c>
      <c r="I248" s="112">
        <f>SUMIF($A$350:$A$355,$B247,K$350:K$355)</f>
        <v>476</v>
      </c>
    </row>
    <row r="249" spans="1:11" ht="21.6" customHeight="1" x14ac:dyDescent="0.3">
      <c r="A249" s="115" t="s">
        <v>141</v>
      </c>
      <c r="B249" s="133">
        <f>B$242-B248</f>
        <v>-116.05374999999999</v>
      </c>
      <c r="C249" s="133">
        <f t="shared" ref="C249:J249" si="30">C$242-C248</f>
        <v>-244.536</v>
      </c>
      <c r="D249" s="133">
        <f t="shared" si="30"/>
        <v>-26.01455</v>
      </c>
      <c r="E249" s="133">
        <f t="shared" si="30"/>
        <v>-144.82650000000001</v>
      </c>
      <c r="F249" s="133">
        <f t="shared" si="30"/>
        <v>-116.05374999999999</v>
      </c>
      <c r="G249" s="133">
        <f t="shared" si="30"/>
        <v>-169</v>
      </c>
      <c r="H249" s="133">
        <f t="shared" si="30"/>
        <v>-320</v>
      </c>
      <c r="I249" s="133">
        <f t="shared" si="30"/>
        <v>-476</v>
      </c>
      <c r="J249" s="3">
        <f t="shared" si="30"/>
        <v>0</v>
      </c>
    </row>
    <row r="250" spans="1:11" ht="21.6" customHeight="1" x14ac:dyDescent="0.3">
      <c r="A250" s="115" t="s">
        <v>142</v>
      </c>
      <c r="B250" s="131">
        <f>(B$242-B248)/B248</f>
        <v>-1</v>
      </c>
      <c r="C250" s="131">
        <f t="shared" ref="C250:I250" si="31">(C$242-C248)/C248</f>
        <v>-1</v>
      </c>
      <c r="D250" s="131">
        <f t="shared" si="31"/>
        <v>-1</v>
      </c>
      <c r="E250" s="131">
        <f t="shared" si="31"/>
        <v>-1</v>
      </c>
      <c r="F250" s="131">
        <f t="shared" si="31"/>
        <v>-1</v>
      </c>
      <c r="G250" s="131">
        <f t="shared" si="31"/>
        <v>-1</v>
      </c>
      <c r="H250" s="131">
        <f t="shared" si="31"/>
        <v>-1</v>
      </c>
      <c r="I250" s="131">
        <f t="shared" si="31"/>
        <v>-1</v>
      </c>
    </row>
    <row r="251" spans="1:11" ht="21.6" customHeight="1" x14ac:dyDescent="0.3">
      <c r="A251" s="15" t="s">
        <v>139</v>
      </c>
      <c r="B251" s="213" t="s">
        <v>154</v>
      </c>
      <c r="C251" s="213"/>
      <c r="D251" s="213"/>
      <c r="E251" s="213"/>
      <c r="F251" s="213"/>
      <c r="G251" s="213"/>
      <c r="H251" s="213"/>
      <c r="I251" s="213"/>
    </row>
    <row r="252" spans="1:11" ht="44.25" customHeight="1" x14ac:dyDescent="0.3">
      <c r="A252" s="115" t="str">
        <f>A244</f>
        <v>Référentiel national ADEME 2021 (Données 2018) Ratio Coût aidé €HT/t.</v>
      </c>
      <c r="B252" s="112">
        <f t="shared" ref="B252:H252" si="32">SUMIF($A$350:$A$355,$B251,C$350:C$355)</f>
        <v>123.7128</v>
      </c>
      <c r="C252" s="112">
        <f t="shared" si="32"/>
        <v>231.10964999999999</v>
      </c>
      <c r="D252" s="112">
        <f t="shared" si="32"/>
        <v>39.712949999999999</v>
      </c>
      <c r="E252" s="112">
        <f t="shared" si="32"/>
        <v>153.26704999999998</v>
      </c>
      <c r="F252" s="112">
        <f t="shared" si="32"/>
        <v>123.7128</v>
      </c>
      <c r="G252" s="112">
        <f t="shared" si="32"/>
        <v>169</v>
      </c>
      <c r="H252" s="112">
        <f t="shared" si="32"/>
        <v>320</v>
      </c>
      <c r="I252" s="112">
        <f>SUMIF($A$350:$A$355,$B251,K$350:K$355)</f>
        <v>476</v>
      </c>
    </row>
    <row r="253" spans="1:11" ht="21.6" customHeight="1" x14ac:dyDescent="0.3">
      <c r="A253" s="115" t="s">
        <v>141</v>
      </c>
      <c r="B253" s="133">
        <f>B$242-B252</f>
        <v>-123.7128</v>
      </c>
      <c r="C253" s="133">
        <f t="shared" ref="C253:J253" si="33">C$242-C252</f>
        <v>-231.10964999999999</v>
      </c>
      <c r="D253" s="133">
        <f t="shared" si="33"/>
        <v>-39.712949999999999</v>
      </c>
      <c r="E253" s="133">
        <f t="shared" si="33"/>
        <v>-153.26704999999998</v>
      </c>
      <c r="F253" s="133">
        <f t="shared" si="33"/>
        <v>-123.7128</v>
      </c>
      <c r="G253" s="133">
        <f t="shared" si="33"/>
        <v>-169</v>
      </c>
      <c r="H253" s="133">
        <f t="shared" si="33"/>
        <v>-320</v>
      </c>
      <c r="I253" s="133">
        <f t="shared" si="33"/>
        <v>-476</v>
      </c>
      <c r="J253" s="133">
        <f t="shared" si="33"/>
        <v>0</v>
      </c>
    </row>
    <row r="254" spans="1:11" ht="21.6" customHeight="1" x14ac:dyDescent="0.3">
      <c r="A254" s="115" t="s">
        <v>142</v>
      </c>
      <c r="B254" s="131">
        <f>(B$242-B252)/B252</f>
        <v>-1</v>
      </c>
      <c r="C254" s="131">
        <f t="shared" ref="C254:I254" si="34">(C$242-C252)/C252</f>
        <v>-1</v>
      </c>
      <c r="D254" s="131">
        <f t="shared" si="34"/>
        <v>-1</v>
      </c>
      <c r="E254" s="131">
        <f t="shared" si="34"/>
        <v>-1</v>
      </c>
      <c r="F254" s="131">
        <f t="shared" si="34"/>
        <v>-1</v>
      </c>
      <c r="G254" s="131">
        <f t="shared" si="34"/>
        <v>-1</v>
      </c>
      <c r="H254" s="131">
        <f t="shared" si="34"/>
        <v>-1</v>
      </c>
      <c r="I254" s="131">
        <f t="shared" si="34"/>
        <v>-1</v>
      </c>
    </row>
    <row r="255" spans="1:11" ht="21.6" customHeight="1" x14ac:dyDescent="0.3">
      <c r="A255" s="9"/>
      <c r="B255" s="9"/>
      <c r="C255" s="9"/>
      <c r="D255" s="9"/>
      <c r="E255" s="9"/>
      <c r="F255" s="9"/>
      <c r="G255" s="9"/>
      <c r="H255" s="9"/>
      <c r="I255" s="9"/>
    </row>
    <row r="256" spans="1:11" ht="75.75" customHeight="1" x14ac:dyDescent="0.3">
      <c r="A256" s="191" t="s">
        <v>59</v>
      </c>
      <c r="B256" s="191"/>
      <c r="C256" s="191"/>
      <c r="D256" s="191"/>
      <c r="E256" s="191"/>
      <c r="F256" s="191"/>
      <c r="G256" s="191"/>
      <c r="H256" s="191"/>
      <c r="I256" s="191"/>
    </row>
    <row r="257" spans="1:11" x14ac:dyDescent="0.3">
      <c r="A257" s="125"/>
    </row>
    <row r="258" spans="1:11" ht="18.600000000000001" thickBot="1" x14ac:dyDescent="0.35">
      <c r="A258" s="33" t="s">
        <v>155</v>
      </c>
      <c r="B258" s="24"/>
      <c r="C258" s="24"/>
      <c r="D258" s="24"/>
      <c r="E258" s="24"/>
      <c r="F258" s="24"/>
      <c r="G258" s="24"/>
      <c r="H258" s="24"/>
      <c r="I258" s="24"/>
    </row>
    <row r="259" spans="1:11" ht="5.25" customHeight="1" thickBot="1" x14ac:dyDescent="0.35">
      <c r="A259" s="16"/>
    </row>
    <row r="260" spans="1:11" ht="48.75" customHeight="1" x14ac:dyDescent="0.3">
      <c r="A260" s="18" t="s">
        <v>10</v>
      </c>
      <c r="B260" s="181" t="s">
        <v>156</v>
      </c>
      <c r="C260" s="181"/>
      <c r="D260" s="181"/>
      <c r="E260" s="181"/>
      <c r="F260" s="181"/>
      <c r="G260" s="181"/>
      <c r="H260" s="181"/>
      <c r="I260" s="182"/>
    </row>
    <row r="261" spans="1:11" ht="89.25" customHeight="1" thickBot="1" x14ac:dyDescent="0.35">
      <c r="A261" s="19" t="s">
        <v>12</v>
      </c>
      <c r="B261" s="211" t="s">
        <v>157</v>
      </c>
      <c r="C261" s="211"/>
      <c r="D261" s="211"/>
      <c r="E261" s="211"/>
      <c r="F261" s="211"/>
      <c r="G261" s="211"/>
      <c r="H261" s="211"/>
      <c r="I261" s="212"/>
    </row>
    <row r="262" spans="1:11" ht="5.4" customHeight="1" x14ac:dyDescent="0.3"/>
    <row r="263" spans="1:11" s="35" customFormat="1" ht="18" x14ac:dyDescent="0.3">
      <c r="A263" s="16" t="s">
        <v>158</v>
      </c>
      <c r="K263" s="185" t="s">
        <v>159</v>
      </c>
    </row>
    <row r="264" spans="1:11" ht="5.4" customHeight="1" x14ac:dyDescent="0.3">
      <c r="K264" s="186"/>
    </row>
    <row r="265" spans="1:11" x14ac:dyDescent="0.3">
      <c r="A265" s="87" t="s">
        <v>160</v>
      </c>
      <c r="B265" s="87" t="s">
        <v>161</v>
      </c>
      <c r="K265" s="186"/>
    </row>
    <row r="266" spans="1:11" ht="21" customHeight="1" x14ac:dyDescent="0.3">
      <c r="A266" s="87">
        <v>2006</v>
      </c>
      <c r="B266" s="134"/>
      <c r="D266" s="135"/>
      <c r="K266" s="186" t="s">
        <v>162</v>
      </c>
    </row>
    <row r="267" spans="1:11" ht="21" customHeight="1" x14ac:dyDescent="0.3">
      <c r="A267" s="87">
        <v>2007</v>
      </c>
      <c r="B267" s="134"/>
      <c r="D267" s="135"/>
      <c r="K267" s="186"/>
    </row>
    <row r="268" spans="1:11" ht="21" customHeight="1" x14ac:dyDescent="0.3">
      <c r="A268" s="87">
        <v>2008</v>
      </c>
      <c r="B268" s="134"/>
      <c r="D268" s="135"/>
      <c r="K268" s="192"/>
    </row>
    <row r="269" spans="1:11" ht="21" customHeight="1" x14ac:dyDescent="0.3">
      <c r="A269" s="87">
        <v>2009</v>
      </c>
      <c r="B269" s="134"/>
    </row>
    <row r="270" spans="1:11" ht="21" customHeight="1" x14ac:dyDescent="0.3">
      <c r="A270" s="87">
        <v>2010</v>
      </c>
      <c r="B270" s="134"/>
    </row>
    <row r="271" spans="1:11" ht="21" customHeight="1" x14ac:dyDescent="0.3">
      <c r="A271" s="87">
        <v>2011</v>
      </c>
      <c r="B271" s="134"/>
    </row>
    <row r="272" spans="1:11" ht="21" customHeight="1" x14ac:dyDescent="0.3">
      <c r="A272" s="87">
        <v>2012</v>
      </c>
      <c r="B272" s="134"/>
    </row>
    <row r="273" spans="1:9" ht="21" customHeight="1" x14ac:dyDescent="0.3">
      <c r="A273" s="87">
        <v>2013</v>
      </c>
      <c r="B273" s="134"/>
    </row>
    <row r="274" spans="1:9" ht="21" customHeight="1" x14ac:dyDescent="0.3">
      <c r="A274" s="87">
        <v>2014</v>
      </c>
      <c r="B274" s="134"/>
    </row>
    <row r="275" spans="1:9" ht="21" customHeight="1" x14ac:dyDescent="0.3">
      <c r="A275" s="87">
        <v>2015</v>
      </c>
      <c r="B275" s="134"/>
    </row>
    <row r="276" spans="1:9" ht="21" customHeight="1" x14ac:dyDescent="0.3">
      <c r="A276" s="87">
        <v>2016</v>
      </c>
      <c r="B276" s="134"/>
    </row>
    <row r="277" spans="1:9" ht="21" customHeight="1" x14ac:dyDescent="0.3">
      <c r="A277" s="87">
        <v>2017</v>
      </c>
      <c r="B277" s="134"/>
    </row>
    <row r="278" spans="1:9" ht="21" customHeight="1" x14ac:dyDescent="0.3">
      <c r="A278" s="87">
        <v>2018</v>
      </c>
      <c r="B278" s="134"/>
    </row>
    <row r="279" spans="1:9" ht="21" customHeight="1" x14ac:dyDescent="0.3">
      <c r="A279" s="87">
        <v>2019</v>
      </c>
      <c r="B279" s="134"/>
    </row>
    <row r="280" spans="1:9" ht="56.25" customHeight="1" x14ac:dyDescent="0.3">
      <c r="A280" s="191" t="s">
        <v>59</v>
      </c>
      <c r="B280" s="191"/>
      <c r="C280" s="191"/>
      <c r="D280" s="191"/>
      <c r="E280" s="191"/>
      <c r="F280" s="191"/>
      <c r="G280" s="191"/>
      <c r="H280" s="191"/>
      <c r="I280" s="191"/>
    </row>
    <row r="281" spans="1:9" ht="5.4" customHeight="1" x14ac:dyDescent="0.3"/>
    <row r="282" spans="1:9" ht="18" x14ac:dyDescent="0.3">
      <c r="A282" s="16" t="s">
        <v>163</v>
      </c>
    </row>
    <row r="283" spans="1:9" ht="5.4" customHeight="1" x14ac:dyDescent="0.3"/>
    <row r="284" spans="1:9" ht="31.2" x14ac:dyDescent="0.3">
      <c r="A284" s="136" t="s">
        <v>160</v>
      </c>
      <c r="B284" s="136" t="s">
        <v>132</v>
      </c>
      <c r="C284" s="136" t="s">
        <v>29</v>
      </c>
      <c r="D284" s="136" t="s">
        <v>30</v>
      </c>
      <c r="E284" s="87" t="s">
        <v>147</v>
      </c>
      <c r="F284" s="136" t="s">
        <v>164</v>
      </c>
      <c r="G284" s="87" t="s">
        <v>33</v>
      </c>
      <c r="H284" s="87" t="s">
        <v>34</v>
      </c>
      <c r="I284" s="136" t="s">
        <v>134</v>
      </c>
    </row>
    <row r="285" spans="1:9" ht="20.25" customHeight="1" x14ac:dyDescent="0.3">
      <c r="A285" s="87">
        <v>2006</v>
      </c>
      <c r="B285" s="137"/>
      <c r="C285" s="137"/>
      <c r="D285" s="137"/>
      <c r="E285" s="137"/>
      <c r="F285" s="137"/>
      <c r="G285" s="137"/>
      <c r="H285" s="137"/>
      <c r="I285" s="138"/>
    </row>
    <row r="286" spans="1:9" ht="20.25" customHeight="1" x14ac:dyDescent="0.3">
      <c r="A286" s="87">
        <v>2007</v>
      </c>
      <c r="B286" s="137"/>
      <c r="C286" s="137"/>
      <c r="D286" s="137"/>
      <c r="E286" s="137"/>
      <c r="F286" s="137"/>
      <c r="G286" s="137"/>
      <c r="H286" s="137"/>
      <c r="I286" s="138"/>
    </row>
    <row r="287" spans="1:9" ht="20.25" customHeight="1" x14ac:dyDescent="0.3">
      <c r="A287" s="87">
        <v>2008</v>
      </c>
      <c r="B287" s="139"/>
      <c r="C287" s="139"/>
      <c r="D287" s="139"/>
      <c r="E287" s="139"/>
      <c r="F287" s="139"/>
      <c r="G287" s="139"/>
      <c r="H287" s="139"/>
      <c r="I287" s="138"/>
    </row>
    <row r="288" spans="1:9" ht="20.25" customHeight="1" x14ac:dyDescent="0.3">
      <c r="A288" s="87">
        <v>2009</v>
      </c>
      <c r="B288" s="139"/>
      <c r="C288" s="139"/>
      <c r="D288" s="139"/>
      <c r="E288" s="139"/>
      <c r="F288" s="139"/>
      <c r="G288" s="139"/>
      <c r="H288" s="139"/>
      <c r="I288" s="138"/>
    </row>
    <row r="289" spans="1:9" ht="20.25" customHeight="1" x14ac:dyDescent="0.3">
      <c r="A289" s="87">
        <v>2010</v>
      </c>
      <c r="B289" s="139"/>
      <c r="C289" s="139"/>
      <c r="D289" s="139"/>
      <c r="E289" s="139"/>
      <c r="F289" s="139"/>
      <c r="G289" s="139"/>
      <c r="H289" s="139"/>
      <c r="I289" s="138"/>
    </row>
    <row r="290" spans="1:9" ht="20.25" customHeight="1" x14ac:dyDescent="0.3">
      <c r="A290" s="87">
        <v>2011</v>
      </c>
      <c r="B290" s="139"/>
      <c r="C290" s="139"/>
      <c r="D290" s="139"/>
      <c r="E290" s="139"/>
      <c r="F290" s="139"/>
      <c r="G290" s="139"/>
      <c r="H290" s="139"/>
      <c r="I290" s="138"/>
    </row>
    <row r="291" spans="1:9" ht="20.25" customHeight="1" x14ac:dyDescent="0.3">
      <c r="A291" s="87">
        <v>2012</v>
      </c>
      <c r="B291" s="139"/>
      <c r="C291" s="139"/>
      <c r="D291" s="139"/>
      <c r="E291" s="139"/>
      <c r="F291" s="139"/>
      <c r="G291" s="139"/>
      <c r="H291" s="139"/>
      <c r="I291" s="138"/>
    </row>
    <row r="292" spans="1:9" ht="20.25" customHeight="1" x14ac:dyDescent="0.3">
      <c r="A292" s="87">
        <v>2013</v>
      </c>
      <c r="B292" s="139"/>
      <c r="C292" s="139"/>
      <c r="D292" s="139"/>
      <c r="E292" s="139"/>
      <c r="F292" s="139"/>
      <c r="G292" s="139"/>
      <c r="H292" s="139"/>
      <c r="I292" s="138"/>
    </row>
    <row r="293" spans="1:9" ht="20.25" customHeight="1" x14ac:dyDescent="0.3">
      <c r="A293" s="87">
        <v>2014</v>
      </c>
      <c r="B293" s="139"/>
      <c r="C293" s="139"/>
      <c r="D293" s="139"/>
      <c r="E293" s="139"/>
      <c r="F293" s="139"/>
      <c r="G293" s="139"/>
      <c r="H293" s="139"/>
      <c r="I293" s="138"/>
    </row>
    <row r="294" spans="1:9" ht="20.25" customHeight="1" x14ac:dyDescent="0.3">
      <c r="A294" s="87">
        <v>2015</v>
      </c>
      <c r="B294" s="139"/>
      <c r="C294" s="139"/>
      <c r="D294" s="139"/>
      <c r="E294" s="139"/>
      <c r="F294" s="139"/>
      <c r="G294" s="139"/>
      <c r="H294" s="139"/>
      <c r="I294" s="138"/>
    </row>
    <row r="295" spans="1:9" ht="20.25" customHeight="1" x14ac:dyDescent="0.3">
      <c r="A295" s="87">
        <v>2016</v>
      </c>
      <c r="B295" s="139"/>
      <c r="C295" s="139"/>
      <c r="D295" s="139"/>
      <c r="E295" s="139"/>
      <c r="F295" s="139"/>
      <c r="G295" s="139"/>
      <c r="H295" s="139"/>
      <c r="I295" s="138"/>
    </row>
    <row r="296" spans="1:9" ht="20.25" customHeight="1" x14ac:dyDescent="0.3">
      <c r="A296" s="87">
        <v>2017</v>
      </c>
      <c r="B296" s="139"/>
      <c r="C296" s="139"/>
      <c r="D296" s="139"/>
      <c r="E296" s="139"/>
      <c r="F296" s="139"/>
      <c r="G296" s="139"/>
      <c r="H296" s="139"/>
      <c r="I296" s="138"/>
    </row>
    <row r="297" spans="1:9" ht="20.25" customHeight="1" x14ac:dyDescent="0.3">
      <c r="A297" s="87">
        <v>2018</v>
      </c>
      <c r="B297" s="139"/>
      <c r="C297" s="139"/>
      <c r="D297" s="139"/>
      <c r="E297" s="139"/>
      <c r="F297" s="139"/>
      <c r="G297" s="139"/>
      <c r="H297" s="139"/>
      <c r="I297" s="138"/>
    </row>
    <row r="298" spans="1:9" ht="20.25" customHeight="1" x14ac:dyDescent="0.3">
      <c r="A298" s="87">
        <v>2019</v>
      </c>
      <c r="B298" s="139"/>
      <c r="C298" s="139"/>
      <c r="D298" s="139"/>
      <c r="E298" s="139"/>
      <c r="F298" s="139"/>
      <c r="G298" s="139"/>
      <c r="H298" s="139"/>
      <c r="I298" s="138"/>
    </row>
    <row r="299" spans="1:9" ht="58.5" customHeight="1" x14ac:dyDescent="0.3">
      <c r="A299" s="191" t="s">
        <v>104</v>
      </c>
      <c r="B299" s="191"/>
      <c r="C299" s="191"/>
      <c r="D299" s="191"/>
      <c r="E299" s="191"/>
      <c r="F299" s="191"/>
      <c r="G299" s="191"/>
      <c r="H299" s="191"/>
      <c r="I299" s="191"/>
    </row>
    <row r="300" spans="1:9" ht="12" customHeight="1" x14ac:dyDescent="0.3"/>
    <row r="301" spans="1:9" ht="5.4" customHeight="1" x14ac:dyDescent="0.3"/>
    <row r="302" spans="1:9" ht="18" x14ac:dyDescent="0.3">
      <c r="A302" s="16" t="s">
        <v>165</v>
      </c>
    </row>
    <row r="303" spans="1:9" ht="6" customHeight="1" x14ac:dyDescent="0.3">
      <c r="A303" s="15"/>
    </row>
    <row r="304" spans="1:9" ht="40.5" customHeight="1" x14ac:dyDescent="0.3">
      <c r="A304" s="136" t="s">
        <v>160</v>
      </c>
      <c r="B304" s="136" t="s">
        <v>132</v>
      </c>
      <c r="C304" s="136" t="s">
        <v>29</v>
      </c>
      <c r="D304" s="136" t="s">
        <v>30</v>
      </c>
      <c r="E304" s="87" t="s">
        <v>147</v>
      </c>
      <c r="F304" s="136" t="s">
        <v>164</v>
      </c>
      <c r="G304" s="87" t="s">
        <v>33</v>
      </c>
      <c r="H304" s="87" t="s">
        <v>34</v>
      </c>
      <c r="I304" s="136" t="s">
        <v>134</v>
      </c>
    </row>
    <row r="305" spans="1:9" ht="21.75" customHeight="1" x14ac:dyDescent="0.3">
      <c r="A305" s="87">
        <v>2006</v>
      </c>
      <c r="B305" s="140"/>
      <c r="C305" s="140"/>
      <c r="D305" s="140"/>
      <c r="E305" s="140"/>
      <c r="F305" s="140"/>
      <c r="G305" s="140"/>
      <c r="H305" s="140"/>
      <c r="I305" s="141"/>
    </row>
    <row r="306" spans="1:9" ht="20.25" customHeight="1" x14ac:dyDescent="0.3">
      <c r="A306" s="87">
        <v>2007</v>
      </c>
      <c r="B306" s="140"/>
      <c r="C306" s="140"/>
      <c r="D306" s="140"/>
      <c r="E306" s="140"/>
      <c r="F306" s="140"/>
      <c r="G306" s="140"/>
      <c r="H306" s="140"/>
      <c r="I306" s="141"/>
    </row>
    <row r="307" spans="1:9" ht="20.25" customHeight="1" x14ac:dyDescent="0.3">
      <c r="A307" s="87">
        <v>2008</v>
      </c>
      <c r="B307" s="140"/>
      <c r="C307" s="140"/>
      <c r="D307" s="140"/>
      <c r="E307" s="140"/>
      <c r="F307" s="140"/>
      <c r="G307" s="140"/>
      <c r="H307" s="140"/>
      <c r="I307" s="141"/>
    </row>
    <row r="308" spans="1:9" ht="20.25" customHeight="1" x14ac:dyDescent="0.3">
      <c r="A308" s="87">
        <v>2009</v>
      </c>
      <c r="B308" s="140"/>
      <c r="C308" s="140"/>
      <c r="D308" s="140"/>
      <c r="E308" s="140"/>
      <c r="F308" s="140"/>
      <c r="G308" s="140"/>
      <c r="H308" s="140"/>
      <c r="I308" s="141"/>
    </row>
    <row r="309" spans="1:9" ht="20.25" customHeight="1" x14ac:dyDescent="0.3">
      <c r="A309" s="87">
        <v>2010</v>
      </c>
      <c r="B309" s="140"/>
      <c r="C309" s="140"/>
      <c r="D309" s="140"/>
      <c r="E309" s="140"/>
      <c r="F309" s="140"/>
      <c r="G309" s="140"/>
      <c r="H309" s="140"/>
      <c r="I309" s="141"/>
    </row>
    <row r="310" spans="1:9" ht="20.25" customHeight="1" x14ac:dyDescent="0.3">
      <c r="A310" s="87">
        <v>2011</v>
      </c>
      <c r="B310" s="140"/>
      <c r="C310" s="140"/>
      <c r="D310" s="140"/>
      <c r="E310" s="140"/>
      <c r="F310" s="140"/>
      <c r="G310" s="140"/>
      <c r="H310" s="140"/>
      <c r="I310" s="141"/>
    </row>
    <row r="311" spans="1:9" ht="20.25" customHeight="1" x14ac:dyDescent="0.3">
      <c r="A311" s="87">
        <v>2012</v>
      </c>
      <c r="B311" s="140"/>
      <c r="C311" s="140"/>
      <c r="D311" s="140"/>
      <c r="E311" s="140"/>
      <c r="F311" s="140"/>
      <c r="G311" s="140"/>
      <c r="H311" s="140"/>
      <c r="I311" s="141"/>
    </row>
    <row r="312" spans="1:9" ht="20.25" customHeight="1" x14ac:dyDescent="0.3">
      <c r="A312" s="87">
        <v>2013</v>
      </c>
      <c r="B312" s="140"/>
      <c r="C312" s="140"/>
      <c r="D312" s="140"/>
      <c r="E312" s="140"/>
      <c r="F312" s="140"/>
      <c r="G312" s="140"/>
      <c r="H312" s="140"/>
      <c r="I312" s="141"/>
    </row>
    <row r="313" spans="1:9" ht="20.25" customHeight="1" x14ac:dyDescent="0.3">
      <c r="A313" s="87">
        <v>2014</v>
      </c>
      <c r="B313" s="140"/>
      <c r="C313" s="140"/>
      <c r="D313" s="140"/>
      <c r="E313" s="140"/>
      <c r="F313" s="140"/>
      <c r="G313" s="140"/>
      <c r="H313" s="140"/>
      <c r="I313" s="141"/>
    </row>
    <row r="314" spans="1:9" ht="20.25" customHeight="1" x14ac:dyDescent="0.3">
      <c r="A314" s="87">
        <v>2015</v>
      </c>
      <c r="B314" s="140"/>
      <c r="C314" s="140"/>
      <c r="D314" s="140"/>
      <c r="E314" s="140"/>
      <c r="F314" s="140"/>
      <c r="G314" s="140"/>
      <c r="H314" s="140"/>
      <c r="I314" s="141"/>
    </row>
    <row r="315" spans="1:9" ht="20.25" customHeight="1" x14ac:dyDescent="0.3">
      <c r="A315" s="87">
        <v>2016</v>
      </c>
      <c r="B315" s="140"/>
      <c r="C315" s="140"/>
      <c r="D315" s="140"/>
      <c r="E315" s="140"/>
      <c r="F315" s="140"/>
      <c r="G315" s="140"/>
      <c r="H315" s="140"/>
      <c r="I315" s="141"/>
    </row>
    <row r="316" spans="1:9" ht="20.25" customHeight="1" x14ac:dyDescent="0.3">
      <c r="A316" s="87">
        <v>2017</v>
      </c>
      <c r="B316" s="140"/>
      <c r="C316" s="140"/>
      <c r="D316" s="140"/>
      <c r="E316" s="140"/>
      <c r="F316" s="140"/>
      <c r="G316" s="140"/>
      <c r="H316" s="140"/>
      <c r="I316" s="141"/>
    </row>
    <row r="317" spans="1:9" ht="20.25" customHeight="1" x14ac:dyDescent="0.3">
      <c r="A317" s="87">
        <v>2018</v>
      </c>
      <c r="B317" s="140"/>
      <c r="C317" s="140"/>
      <c r="D317" s="140"/>
      <c r="E317" s="140"/>
      <c r="F317" s="140"/>
      <c r="G317" s="140"/>
      <c r="H317" s="140"/>
      <c r="I317" s="141"/>
    </row>
    <row r="318" spans="1:9" ht="20.25" customHeight="1" x14ac:dyDescent="0.3">
      <c r="A318" s="87">
        <v>2019</v>
      </c>
      <c r="B318" s="140"/>
      <c r="C318" s="140"/>
      <c r="D318" s="140"/>
      <c r="E318" s="140"/>
      <c r="F318" s="140"/>
      <c r="G318" s="140"/>
      <c r="H318" s="140"/>
      <c r="I318" s="141"/>
    </row>
    <row r="319" spans="1:9" ht="73.5" customHeight="1" x14ac:dyDescent="0.3">
      <c r="A319" s="199" t="s">
        <v>59</v>
      </c>
      <c r="B319" s="199"/>
      <c r="C319" s="199"/>
      <c r="D319" s="199"/>
      <c r="E319" s="199"/>
      <c r="F319" s="199"/>
      <c r="G319" s="199"/>
      <c r="H319" s="199"/>
      <c r="I319" s="199"/>
    </row>
    <row r="320" spans="1:9" ht="222.75" customHeight="1" x14ac:dyDescent="0.3"/>
    <row r="321" spans="1:15" ht="155.25" customHeight="1" x14ac:dyDescent="0.3"/>
    <row r="322" spans="1:15" ht="222.75" customHeight="1" x14ac:dyDescent="0.3"/>
    <row r="323" spans="1:15" ht="175.5" customHeight="1" x14ac:dyDescent="0.3"/>
    <row r="324" spans="1:15" ht="16.2" thickBot="1" x14ac:dyDescent="0.35">
      <c r="A324" s="23" t="s">
        <v>166</v>
      </c>
      <c r="B324" s="24"/>
      <c r="C324" s="24"/>
      <c r="D324" s="24"/>
      <c r="E324" s="24"/>
      <c r="F324" s="24"/>
      <c r="G324" s="24"/>
      <c r="H324" s="24"/>
      <c r="I324" s="24"/>
    </row>
    <row r="325" spans="1:15" ht="36" customHeight="1" x14ac:dyDescent="0.3">
      <c r="A325" s="219" t="s">
        <v>167</v>
      </c>
      <c r="B325" s="219"/>
      <c r="C325" s="219"/>
      <c r="D325" s="219"/>
      <c r="E325" s="219"/>
      <c r="F325" s="219"/>
      <c r="G325" s="219"/>
      <c r="H325" s="219"/>
      <c r="I325" s="219"/>
      <c r="K325" s="220" t="s">
        <v>168</v>
      </c>
    </row>
    <row r="326" spans="1:15" ht="12.75" customHeight="1" x14ac:dyDescent="0.3">
      <c r="A326" s="221" t="s">
        <v>59</v>
      </c>
      <c r="B326" s="221"/>
      <c r="C326" s="221"/>
      <c r="D326" s="221"/>
      <c r="E326" s="221"/>
      <c r="F326" s="221"/>
      <c r="G326" s="221"/>
      <c r="H326" s="221"/>
      <c r="I326" s="221"/>
      <c r="K326" s="209"/>
    </row>
    <row r="327" spans="1:15" ht="36" customHeight="1" x14ac:dyDescent="0.3">
      <c r="A327" s="222"/>
      <c r="B327" s="222"/>
      <c r="C327" s="222"/>
      <c r="D327" s="222"/>
      <c r="E327" s="222"/>
      <c r="F327" s="222"/>
      <c r="G327" s="222"/>
      <c r="H327" s="222"/>
      <c r="I327" s="222"/>
      <c r="K327" s="209"/>
    </row>
    <row r="328" spans="1:15" ht="31.5" customHeight="1" x14ac:dyDescent="0.3">
      <c r="A328" s="222"/>
      <c r="B328" s="222"/>
      <c r="C328" s="222"/>
      <c r="D328" s="222"/>
      <c r="E328" s="222"/>
      <c r="F328" s="222"/>
      <c r="G328" s="222"/>
      <c r="H328" s="222"/>
      <c r="I328" s="222"/>
      <c r="K328" s="210"/>
    </row>
    <row r="329" spans="1:15" x14ac:dyDescent="0.3">
      <c r="K329" s="49"/>
    </row>
    <row r="330" spans="1:15" ht="19.2" customHeight="1" thickBot="1" x14ac:dyDescent="0.35">
      <c r="A330" s="23" t="s">
        <v>169</v>
      </c>
      <c r="B330" s="24"/>
      <c r="C330" s="24"/>
      <c r="D330" s="24"/>
      <c r="E330" s="24"/>
      <c r="F330" s="24"/>
      <c r="G330" s="24"/>
      <c r="H330" s="24"/>
      <c r="I330" s="24"/>
      <c r="K330" s="49"/>
    </row>
    <row r="331" spans="1:15" ht="15" customHeight="1" x14ac:dyDescent="0.3">
      <c r="A331" s="218" t="s">
        <v>170</v>
      </c>
      <c r="B331" s="218"/>
      <c r="C331" s="218"/>
      <c r="D331" s="218"/>
      <c r="E331" s="218"/>
      <c r="F331" s="218"/>
      <c r="G331" s="218"/>
      <c r="H331" s="218"/>
      <c r="I331" s="218"/>
    </row>
    <row r="333" spans="1:15" s="146" customFormat="1" ht="31.2" x14ac:dyDescent="0.3">
      <c r="A333" s="142" t="s">
        <v>237</v>
      </c>
      <c r="B333" s="143" t="s">
        <v>171</v>
      </c>
      <c r="C333" s="143" t="s">
        <v>172</v>
      </c>
      <c r="D333" s="144" t="s">
        <v>29</v>
      </c>
      <c r="E333" s="144" t="s">
        <v>30</v>
      </c>
      <c r="F333" s="143" t="s">
        <v>173</v>
      </c>
      <c r="G333" s="143" t="s">
        <v>174</v>
      </c>
      <c r="H333" s="143" t="s">
        <v>240</v>
      </c>
      <c r="I333" s="143" t="s">
        <v>244</v>
      </c>
      <c r="J333" s="145"/>
      <c r="K333" s="144" t="s">
        <v>247</v>
      </c>
      <c r="L333" s="143"/>
      <c r="M333" s="144"/>
    </row>
    <row r="334" spans="1:15" s="146" customFormat="1" x14ac:dyDescent="0.3">
      <c r="A334" s="147" t="str">
        <f t="shared" ref="A334:A339" si="35">A361</f>
        <v>National tous milieux (moyenne pondérée)</v>
      </c>
      <c r="B334" s="148">
        <v>422</v>
      </c>
      <c r="C334" s="149">
        <v>543</v>
      </c>
      <c r="D334" s="149">
        <v>231</v>
      </c>
      <c r="E334" s="149">
        <v>35</v>
      </c>
      <c r="F334" s="149">
        <v>51</v>
      </c>
      <c r="G334" s="149">
        <v>188</v>
      </c>
      <c r="H334" s="149">
        <v>53</v>
      </c>
      <c r="I334" s="149">
        <v>5</v>
      </c>
      <c r="J334" s="150"/>
      <c r="K334" s="149">
        <v>40</v>
      </c>
      <c r="L334" s="149">
        <v>0</v>
      </c>
      <c r="M334" s="149">
        <v>0</v>
      </c>
      <c r="N334" s="151"/>
    </row>
    <row r="335" spans="1:15" s="146" customFormat="1" x14ac:dyDescent="0.3">
      <c r="A335" s="152" t="str">
        <f t="shared" si="35"/>
        <v>Rural (médiane)</v>
      </c>
      <c r="B335" s="153">
        <v>140</v>
      </c>
      <c r="C335" s="154">
        <v>500</v>
      </c>
      <c r="D335" s="154">
        <v>186.5</v>
      </c>
      <c r="E335" s="154">
        <v>40</v>
      </c>
      <c r="F335" s="154">
        <v>48</v>
      </c>
      <c r="G335" s="154">
        <v>220.5</v>
      </c>
      <c r="H335" s="154">
        <v>49</v>
      </c>
      <c r="I335" s="154">
        <f>I$334</f>
        <v>5</v>
      </c>
      <c r="J335" s="150"/>
      <c r="K335" s="154">
        <f>K$334</f>
        <v>40</v>
      </c>
      <c r="L335" s="154">
        <v>0</v>
      </c>
      <c r="M335" s="154">
        <v>0</v>
      </c>
      <c r="N335" s="151"/>
      <c r="O335" s="146" t="s">
        <v>241</v>
      </c>
    </row>
    <row r="336" spans="1:15" s="146" customFormat="1" x14ac:dyDescent="0.3">
      <c r="A336" s="152" t="str">
        <f t="shared" si="35"/>
        <v>Mixte à dominante rurale (médiane)</v>
      </c>
      <c r="B336" s="153">
        <v>146</v>
      </c>
      <c r="C336" s="154">
        <v>527.5</v>
      </c>
      <c r="D336" s="154">
        <v>205</v>
      </c>
      <c r="E336" s="154">
        <v>37</v>
      </c>
      <c r="F336" s="154">
        <v>51.5</v>
      </c>
      <c r="G336" s="154">
        <v>223.5</v>
      </c>
      <c r="H336" s="154">
        <v>48</v>
      </c>
      <c r="I336" s="154">
        <f t="shared" ref="I336:K339" si="36">I$334</f>
        <v>5</v>
      </c>
      <c r="J336" s="150"/>
      <c r="K336" s="154">
        <f t="shared" si="36"/>
        <v>40</v>
      </c>
      <c r="L336" s="154">
        <v>0</v>
      </c>
      <c r="M336" s="154">
        <v>0</v>
      </c>
      <c r="O336" s="146" t="s">
        <v>242</v>
      </c>
    </row>
    <row r="337" spans="1:15" s="146" customFormat="1" x14ac:dyDescent="0.3">
      <c r="A337" s="152" t="str">
        <f t="shared" si="35"/>
        <v>Mixte à dominante urbaine (médiane)</v>
      </c>
      <c r="B337" s="153">
        <v>48</v>
      </c>
      <c r="C337" s="154">
        <v>536</v>
      </c>
      <c r="D337" s="154">
        <v>220.5</v>
      </c>
      <c r="E337" s="154">
        <v>32.5</v>
      </c>
      <c r="F337" s="154">
        <v>53</v>
      </c>
      <c r="G337" s="154">
        <v>178</v>
      </c>
      <c r="H337" s="154">
        <v>78</v>
      </c>
      <c r="I337" s="154">
        <f t="shared" si="36"/>
        <v>5</v>
      </c>
      <c r="J337" s="150"/>
      <c r="K337" s="154">
        <f t="shared" si="36"/>
        <v>40</v>
      </c>
      <c r="L337" s="154">
        <v>0</v>
      </c>
      <c r="M337" s="154">
        <v>0</v>
      </c>
      <c r="O337" s="146" t="s">
        <v>245</v>
      </c>
    </row>
    <row r="338" spans="1:15" s="146" customFormat="1" x14ac:dyDescent="0.3">
      <c r="A338" s="152" t="str">
        <f t="shared" si="35"/>
        <v>Urbain - Urbain Dense (médiane)</v>
      </c>
      <c r="B338" s="153">
        <v>52</v>
      </c>
      <c r="C338" s="154">
        <v>501.5</v>
      </c>
      <c r="D338" s="154">
        <v>248</v>
      </c>
      <c r="E338" s="154">
        <v>28</v>
      </c>
      <c r="F338" s="154">
        <v>47</v>
      </c>
      <c r="G338" s="154">
        <v>129.5</v>
      </c>
      <c r="H338" s="154">
        <v>38</v>
      </c>
      <c r="I338" s="154">
        <f t="shared" si="36"/>
        <v>5</v>
      </c>
      <c r="J338" s="150"/>
      <c r="K338" s="154">
        <f t="shared" si="36"/>
        <v>40</v>
      </c>
      <c r="L338" s="154">
        <v>0</v>
      </c>
      <c r="M338" s="154">
        <v>0</v>
      </c>
      <c r="O338" s="146" t="s">
        <v>246</v>
      </c>
    </row>
    <row r="339" spans="1:15" s="146" customFormat="1" x14ac:dyDescent="0.3">
      <c r="A339" s="152" t="str">
        <f t="shared" si="35"/>
        <v>Touristique (médiane)</v>
      </c>
      <c r="B339" s="153">
        <v>36</v>
      </c>
      <c r="C339" s="154">
        <v>835</v>
      </c>
      <c r="D339" s="154">
        <v>307.5</v>
      </c>
      <c r="E339" s="154">
        <v>62.5</v>
      </c>
      <c r="F339" s="154">
        <v>57</v>
      </c>
      <c r="G339" s="154">
        <v>329.5</v>
      </c>
      <c r="H339" s="154">
        <v>86</v>
      </c>
      <c r="I339" s="154">
        <f t="shared" si="36"/>
        <v>5</v>
      </c>
      <c r="J339" s="150"/>
      <c r="K339" s="154">
        <f t="shared" si="36"/>
        <v>40</v>
      </c>
      <c r="L339" s="154">
        <v>0</v>
      </c>
      <c r="M339" s="154">
        <v>0</v>
      </c>
    </row>
    <row r="340" spans="1:15" s="146" customFormat="1" ht="12" customHeight="1" x14ac:dyDescent="0.3">
      <c r="A340" s="155"/>
      <c r="B340" s="156"/>
      <c r="K340" s="157"/>
    </row>
    <row r="341" spans="1:15" s="146" customFormat="1" ht="31.2" x14ac:dyDescent="0.3">
      <c r="A341" s="143" t="s">
        <v>238</v>
      </c>
      <c r="B341" s="143" t="s">
        <v>171</v>
      </c>
      <c r="C341" s="143" t="s">
        <v>132</v>
      </c>
      <c r="D341" s="144" t="s">
        <v>29</v>
      </c>
      <c r="E341" s="144" t="s">
        <v>30</v>
      </c>
      <c r="F341" s="143" t="s">
        <v>173</v>
      </c>
      <c r="G341" s="143" t="s">
        <v>174</v>
      </c>
      <c r="H341" s="143" t="s">
        <v>243</v>
      </c>
      <c r="I341" s="143" t="s">
        <v>244</v>
      </c>
      <c r="K341" s="144" t="s">
        <v>247</v>
      </c>
      <c r="L341" s="151"/>
    </row>
    <row r="342" spans="1:15" s="146" customFormat="1" x14ac:dyDescent="0.3">
      <c r="A342" s="147" t="str">
        <f t="shared" ref="A342:A347" si="37">A361</f>
        <v>National tous milieux (moyenne pondérée)</v>
      </c>
      <c r="B342" s="148">
        <f t="shared" ref="B342:B347" si="38">B334</f>
        <v>422</v>
      </c>
      <c r="C342" s="158">
        <v>98</v>
      </c>
      <c r="D342" s="158">
        <v>55.155776570338602</v>
      </c>
      <c r="E342" s="159">
        <v>1.770293322872162</v>
      </c>
      <c r="F342" s="158">
        <v>11.128470838435209</v>
      </c>
      <c r="G342" s="158">
        <v>22.395743241288738</v>
      </c>
      <c r="H342" s="158">
        <v>6.9</v>
      </c>
      <c r="I342" s="159">
        <v>1.2</v>
      </c>
      <c r="K342" s="158">
        <v>18.2</v>
      </c>
    </row>
    <row r="343" spans="1:15" s="146" customFormat="1" x14ac:dyDescent="0.3">
      <c r="A343" s="152" t="str">
        <f t="shared" si="37"/>
        <v>Rural (médiane)</v>
      </c>
      <c r="B343" s="153">
        <f t="shared" si="38"/>
        <v>140</v>
      </c>
      <c r="C343" s="160">
        <v>80.771050000000002</v>
      </c>
      <c r="D343" s="160">
        <v>44.832850000000001</v>
      </c>
      <c r="E343" s="161">
        <v>1.0145999999999999</v>
      </c>
      <c r="F343" s="160">
        <v>6.90855</v>
      </c>
      <c r="G343" s="160">
        <v>25.117000000000001</v>
      </c>
      <c r="H343" s="162">
        <f>H342</f>
        <v>6.9</v>
      </c>
      <c r="I343" s="163">
        <f>I342</f>
        <v>1.2</v>
      </c>
      <c r="K343" s="162">
        <f>K342</f>
        <v>18.2</v>
      </c>
    </row>
    <row r="344" spans="1:15" s="146" customFormat="1" x14ac:dyDescent="0.3">
      <c r="A344" s="152" t="str">
        <f t="shared" si="37"/>
        <v>Mixte à dominante rurale (médiane)</v>
      </c>
      <c r="B344" s="153">
        <f t="shared" si="38"/>
        <v>146</v>
      </c>
      <c r="C344" s="160">
        <v>85.974450000000004</v>
      </c>
      <c r="D344" s="160">
        <v>48.885849999999998</v>
      </c>
      <c r="E344" s="161">
        <v>0.96635000000000004</v>
      </c>
      <c r="F344" s="160">
        <v>8.0428500000000014</v>
      </c>
      <c r="G344" s="160">
        <v>24.815200000000001</v>
      </c>
      <c r="H344" s="162">
        <f>H342</f>
        <v>6.9</v>
      </c>
      <c r="I344" s="163">
        <f>I342</f>
        <v>1.2</v>
      </c>
      <c r="K344" s="162">
        <f>K342</f>
        <v>18.2</v>
      </c>
    </row>
    <row r="345" spans="1:15" s="146" customFormat="1" x14ac:dyDescent="0.3">
      <c r="A345" s="152" t="str">
        <f t="shared" si="37"/>
        <v>Mixte à dominante urbaine (médiane)</v>
      </c>
      <c r="B345" s="153">
        <f t="shared" si="38"/>
        <v>48</v>
      </c>
      <c r="C345" s="160">
        <v>93.110950000000003</v>
      </c>
      <c r="D345" s="160">
        <v>49.38955</v>
      </c>
      <c r="E345" s="161">
        <v>1.2246999999999999</v>
      </c>
      <c r="F345" s="160">
        <v>9.6859999999999999</v>
      </c>
      <c r="G345" s="160">
        <v>22.816899999999997</v>
      </c>
      <c r="H345" s="162">
        <f>H342</f>
        <v>6.9</v>
      </c>
      <c r="I345" s="163">
        <f>I342</f>
        <v>1.2</v>
      </c>
      <c r="K345" s="162">
        <f>K342</f>
        <v>18.2</v>
      </c>
    </row>
    <row r="346" spans="1:15" s="146" customFormat="1" x14ac:dyDescent="0.3">
      <c r="A346" s="152" t="str">
        <f t="shared" si="37"/>
        <v>Urbain - Urbain Dense (médiane)</v>
      </c>
      <c r="B346" s="153">
        <f t="shared" si="38"/>
        <v>52</v>
      </c>
      <c r="C346" s="160">
        <v>94.920500000000004</v>
      </c>
      <c r="D346" s="160">
        <v>53.1175</v>
      </c>
      <c r="E346" s="161">
        <v>1.6394000000000002</v>
      </c>
      <c r="F346" s="160">
        <v>10.8965</v>
      </c>
      <c r="G346" s="160">
        <v>17.24165</v>
      </c>
      <c r="H346" s="162">
        <f>H342</f>
        <v>6.9</v>
      </c>
      <c r="I346" s="163">
        <f>I342</f>
        <v>1.2</v>
      </c>
      <c r="K346" s="162">
        <f>K342</f>
        <v>18.2</v>
      </c>
    </row>
    <row r="347" spans="1:15" s="146" customFormat="1" x14ac:dyDescent="0.3">
      <c r="A347" s="152" t="str">
        <f t="shared" si="37"/>
        <v>Touristique (médiane)</v>
      </c>
      <c r="B347" s="153">
        <f t="shared" si="38"/>
        <v>36</v>
      </c>
      <c r="C347" s="160">
        <v>151.88505000000001</v>
      </c>
      <c r="D347" s="160">
        <v>80.921199999999999</v>
      </c>
      <c r="E347" s="161">
        <v>3.1903000000000001</v>
      </c>
      <c r="F347" s="160">
        <v>12.884550000000001</v>
      </c>
      <c r="G347" s="160">
        <v>40.308250000000001</v>
      </c>
      <c r="H347" s="162">
        <f>H342</f>
        <v>6.9</v>
      </c>
      <c r="I347" s="163">
        <f>I342</f>
        <v>1.2</v>
      </c>
      <c r="K347" s="162">
        <f>K342</f>
        <v>18.2</v>
      </c>
    </row>
    <row r="348" spans="1:15" s="146" customFormat="1" x14ac:dyDescent="0.3">
      <c r="A348" s="157"/>
      <c r="K348" s="157"/>
    </row>
    <row r="349" spans="1:15" s="146" customFormat="1" ht="31.2" x14ac:dyDescent="0.3">
      <c r="A349" s="143" t="s">
        <v>239</v>
      </c>
      <c r="B349" s="143" t="s">
        <v>171</v>
      </c>
      <c r="C349" s="143" t="s">
        <v>132</v>
      </c>
      <c r="D349" s="144" t="s">
        <v>29</v>
      </c>
      <c r="E349" s="144" t="s">
        <v>30</v>
      </c>
      <c r="F349" s="143" t="s">
        <v>173</v>
      </c>
      <c r="G349" s="143" t="s">
        <v>174</v>
      </c>
      <c r="H349" s="143" t="s">
        <v>243</v>
      </c>
      <c r="I349" s="143" t="s">
        <v>244</v>
      </c>
      <c r="K349" s="144" t="s">
        <v>247</v>
      </c>
    </row>
    <row r="350" spans="1:15" s="146" customFormat="1" x14ac:dyDescent="0.3">
      <c r="A350" s="147" t="str">
        <f t="shared" ref="A350:A355" si="39">A361</f>
        <v>National tous milieux (moyenne pondérée)</v>
      </c>
      <c r="B350" s="148">
        <f>B334</f>
        <v>422</v>
      </c>
      <c r="C350" s="164">
        <v>180</v>
      </c>
      <c r="D350" s="164">
        <v>234.89419727905505</v>
      </c>
      <c r="E350" s="164">
        <v>50.414103866126318</v>
      </c>
      <c r="F350" s="164">
        <v>217.53734314445364</v>
      </c>
      <c r="G350" s="164">
        <v>120.21892567963945</v>
      </c>
      <c r="H350" s="164">
        <v>169</v>
      </c>
      <c r="I350" s="164">
        <v>320</v>
      </c>
      <c r="K350" s="164">
        <v>476</v>
      </c>
    </row>
    <row r="351" spans="1:15" s="146" customFormat="1" x14ac:dyDescent="0.3">
      <c r="A351" s="152" t="str">
        <f t="shared" si="39"/>
        <v>Rural (médiane)</v>
      </c>
      <c r="B351" s="153">
        <f t="shared" ref="B351:B355" si="40">B343</f>
        <v>140</v>
      </c>
      <c r="C351" s="165">
        <v>116.05374999999999</v>
      </c>
      <c r="D351" s="165">
        <v>244.536</v>
      </c>
      <c r="E351" s="165">
        <v>26.01455</v>
      </c>
      <c r="F351" s="165">
        <v>144.82650000000001</v>
      </c>
      <c r="G351" s="165">
        <v>116.05374999999999</v>
      </c>
      <c r="H351" s="166">
        <f>H350</f>
        <v>169</v>
      </c>
      <c r="I351" s="166">
        <f>I350</f>
        <v>320</v>
      </c>
      <c r="K351" s="166">
        <f>K350</f>
        <v>476</v>
      </c>
    </row>
    <row r="352" spans="1:15" s="146" customFormat="1" x14ac:dyDescent="0.3">
      <c r="A352" s="152" t="str">
        <f t="shared" si="39"/>
        <v>Mixte à dominante rurale (médiane)</v>
      </c>
      <c r="B352" s="153">
        <f t="shared" si="40"/>
        <v>146</v>
      </c>
      <c r="C352" s="165">
        <v>111.3959</v>
      </c>
      <c r="D352" s="165">
        <v>248.07105000000001</v>
      </c>
      <c r="E352" s="165">
        <v>25.528700000000001</v>
      </c>
      <c r="F352" s="165">
        <v>152.89125000000001</v>
      </c>
      <c r="G352" s="165">
        <v>111.3959</v>
      </c>
      <c r="H352" s="166">
        <f>H350</f>
        <v>169</v>
      </c>
      <c r="I352" s="166">
        <f>I350</f>
        <v>320</v>
      </c>
      <c r="K352" s="166">
        <f>K350</f>
        <v>476</v>
      </c>
    </row>
    <row r="353" spans="1:12" s="146" customFormat="1" x14ac:dyDescent="0.3">
      <c r="A353" s="152" t="str">
        <f t="shared" si="39"/>
        <v>Mixte à dominante urbaine (médiane)</v>
      </c>
      <c r="B353" s="153">
        <f t="shared" si="40"/>
        <v>48</v>
      </c>
      <c r="C353" s="165">
        <v>123.7128</v>
      </c>
      <c r="D353" s="165">
        <v>231.10964999999999</v>
      </c>
      <c r="E353" s="165">
        <v>39.712949999999999</v>
      </c>
      <c r="F353" s="165">
        <v>153.26704999999998</v>
      </c>
      <c r="G353" s="165">
        <v>123.7128</v>
      </c>
      <c r="H353" s="166">
        <f>H350</f>
        <v>169</v>
      </c>
      <c r="I353" s="166">
        <f>I350</f>
        <v>320</v>
      </c>
      <c r="K353" s="166">
        <f>K350</f>
        <v>476</v>
      </c>
    </row>
    <row r="354" spans="1:12" s="146" customFormat="1" x14ac:dyDescent="0.3">
      <c r="A354" s="152" t="str">
        <f t="shared" si="39"/>
        <v>Urbain - Urbain Dense (médiane)</v>
      </c>
      <c r="B354" s="153">
        <f t="shared" si="40"/>
        <v>52</v>
      </c>
      <c r="C354" s="165">
        <v>129.46224999999998</v>
      </c>
      <c r="D354" s="165">
        <v>212.69490000000002</v>
      </c>
      <c r="E354" s="165">
        <v>55.044249999999998</v>
      </c>
      <c r="F354" s="165">
        <v>236.0119</v>
      </c>
      <c r="G354" s="165">
        <v>129.46224999999998</v>
      </c>
      <c r="H354" s="166">
        <f>H350</f>
        <v>169</v>
      </c>
      <c r="I354" s="166">
        <f>I350</f>
        <v>320</v>
      </c>
      <c r="K354" s="166">
        <f>K350</f>
        <v>476</v>
      </c>
    </row>
    <row r="355" spans="1:12" s="146" customFormat="1" x14ac:dyDescent="0.3">
      <c r="A355" s="152" t="str">
        <f t="shared" si="39"/>
        <v>Touristique (médiane)</v>
      </c>
      <c r="B355" s="153">
        <f t="shared" si="40"/>
        <v>36</v>
      </c>
      <c r="C355" s="165">
        <v>121.27175</v>
      </c>
      <c r="D355" s="165">
        <v>289.16245000000004</v>
      </c>
      <c r="E355" s="165">
        <v>53.152850000000001</v>
      </c>
      <c r="F355" s="165">
        <v>224.94580000000002</v>
      </c>
      <c r="G355" s="165">
        <v>121.27175</v>
      </c>
      <c r="H355" s="166">
        <f>H350</f>
        <v>169</v>
      </c>
      <c r="I355" s="166">
        <f>I350</f>
        <v>320</v>
      </c>
      <c r="K355" s="166">
        <f>K350</f>
        <v>476</v>
      </c>
    </row>
    <row r="356" spans="1:12" s="146" customFormat="1" x14ac:dyDescent="0.3">
      <c r="A356" s="157"/>
      <c r="K356" s="157"/>
    </row>
    <row r="357" spans="1:12" s="146" customFormat="1" x14ac:dyDescent="0.3">
      <c r="A357" s="157"/>
      <c r="K357" s="157"/>
    </row>
    <row r="358" spans="1:12" ht="16.2" thickBot="1" x14ac:dyDescent="0.35">
      <c r="A358" s="23" t="s">
        <v>175</v>
      </c>
      <c r="B358" s="23"/>
      <c r="C358" s="23"/>
      <c r="D358" s="23"/>
      <c r="E358" s="23"/>
      <c r="F358" s="23"/>
      <c r="G358" s="23"/>
      <c r="H358" s="23"/>
      <c r="I358" s="23"/>
      <c r="K358" s="167"/>
      <c r="L358" s="15"/>
    </row>
    <row r="359" spans="1:12" ht="6" customHeight="1" x14ac:dyDescent="0.3"/>
    <row r="360" spans="1:12" s="172" customFormat="1" ht="31.2" x14ac:dyDescent="0.3">
      <c r="A360" s="168" t="s">
        <v>176</v>
      </c>
      <c r="B360" s="169" t="s">
        <v>177</v>
      </c>
      <c r="C360" s="170" t="s">
        <v>178</v>
      </c>
      <c r="D360" s="169" t="s">
        <v>179</v>
      </c>
      <c r="E360" s="169" t="s">
        <v>180</v>
      </c>
      <c r="F360" s="171" t="s">
        <v>181</v>
      </c>
      <c r="G360" s="171" t="s">
        <v>182</v>
      </c>
      <c r="H360" s="171"/>
      <c r="I360" s="169" t="s">
        <v>183</v>
      </c>
      <c r="K360" s="173"/>
    </row>
    <row r="361" spans="1:12" ht="31.2" x14ac:dyDescent="0.3">
      <c r="A361" s="147" t="s">
        <v>52</v>
      </c>
      <c r="B361" s="174" t="s">
        <v>184</v>
      </c>
      <c r="C361" s="175" t="s">
        <v>185</v>
      </c>
      <c r="D361" s="174" t="s">
        <v>186</v>
      </c>
      <c r="E361" s="174" t="s">
        <v>187</v>
      </c>
      <c r="F361" s="174" t="s">
        <v>188</v>
      </c>
      <c r="G361" s="174" t="s">
        <v>189</v>
      </c>
      <c r="H361" s="174"/>
      <c r="I361" s="174" t="s">
        <v>190</v>
      </c>
    </row>
    <row r="362" spans="1:12" ht="31.2" x14ac:dyDescent="0.3">
      <c r="A362" s="176" t="s">
        <v>56</v>
      </c>
      <c r="B362" s="174" t="s">
        <v>191</v>
      </c>
      <c r="C362" s="175" t="s">
        <v>192</v>
      </c>
      <c r="D362" s="174" t="s">
        <v>193</v>
      </c>
      <c r="E362" s="174" t="s">
        <v>194</v>
      </c>
      <c r="F362" s="174" t="s">
        <v>195</v>
      </c>
      <c r="G362" s="174" t="s">
        <v>196</v>
      </c>
      <c r="H362" s="174"/>
      <c r="I362" s="174" t="s">
        <v>197</v>
      </c>
    </row>
    <row r="363" spans="1:12" ht="31.2" x14ac:dyDescent="0.3">
      <c r="A363" s="176" t="s">
        <v>149</v>
      </c>
      <c r="B363" s="174" t="s">
        <v>198</v>
      </c>
      <c r="C363" s="175" t="s">
        <v>199</v>
      </c>
      <c r="D363" s="174" t="s">
        <v>200</v>
      </c>
      <c r="E363" s="174" t="s">
        <v>201</v>
      </c>
      <c r="F363" s="174" t="s">
        <v>202</v>
      </c>
      <c r="G363" s="174" t="s">
        <v>203</v>
      </c>
      <c r="H363" s="174"/>
      <c r="I363" s="174" t="s">
        <v>204</v>
      </c>
    </row>
    <row r="364" spans="1:12" ht="46.8" x14ac:dyDescent="0.3">
      <c r="A364" s="176" t="s">
        <v>154</v>
      </c>
      <c r="B364" s="175"/>
      <c r="C364" s="175"/>
      <c r="D364" s="174" t="s">
        <v>205</v>
      </c>
      <c r="E364" s="174" t="s">
        <v>201</v>
      </c>
      <c r="F364" s="174" t="s">
        <v>206</v>
      </c>
      <c r="G364" s="174" t="s">
        <v>207</v>
      </c>
      <c r="H364" s="174"/>
      <c r="I364" s="174" t="s">
        <v>208</v>
      </c>
    </row>
    <row r="365" spans="1:12" ht="31.2" x14ac:dyDescent="0.3">
      <c r="A365" s="176" t="s">
        <v>152</v>
      </c>
      <c r="C365" s="146"/>
      <c r="D365" s="174" t="s">
        <v>209</v>
      </c>
      <c r="E365" s="174" t="s">
        <v>210</v>
      </c>
      <c r="F365" s="174" t="s">
        <v>211</v>
      </c>
      <c r="G365" s="174" t="s">
        <v>212</v>
      </c>
      <c r="H365" s="174"/>
      <c r="I365" s="174" t="s">
        <v>213</v>
      </c>
    </row>
    <row r="366" spans="1:12" ht="31.2" x14ac:dyDescent="0.3">
      <c r="A366" s="176" t="s">
        <v>58</v>
      </c>
      <c r="C366" s="146"/>
      <c r="D366" s="174" t="s">
        <v>214</v>
      </c>
      <c r="E366" s="174" t="s">
        <v>215</v>
      </c>
      <c r="F366" s="174"/>
      <c r="G366" s="174"/>
      <c r="H366" s="174"/>
      <c r="I366" s="174" t="s">
        <v>65</v>
      </c>
    </row>
    <row r="367" spans="1:12" ht="31.2" x14ac:dyDescent="0.3">
      <c r="C367" s="170" t="s">
        <v>216</v>
      </c>
      <c r="D367" s="174" t="s">
        <v>217</v>
      </c>
      <c r="E367" s="174" t="s">
        <v>218</v>
      </c>
      <c r="F367" s="174"/>
      <c r="G367" s="174"/>
      <c r="H367" s="174"/>
      <c r="I367" s="174" t="s">
        <v>219</v>
      </c>
    </row>
    <row r="368" spans="1:12" ht="31.2" x14ac:dyDescent="0.3">
      <c r="C368" s="175" t="s">
        <v>220</v>
      </c>
      <c r="D368" s="174" t="s">
        <v>221</v>
      </c>
      <c r="E368" s="174" t="s">
        <v>222</v>
      </c>
      <c r="F368" s="146"/>
      <c r="G368" s="146"/>
      <c r="H368" s="146"/>
      <c r="I368" s="146"/>
    </row>
    <row r="369" spans="3:9" ht="31.2" x14ac:dyDescent="0.3">
      <c r="C369" s="175" t="s">
        <v>223</v>
      </c>
      <c r="D369" s="174" t="s">
        <v>224</v>
      </c>
      <c r="E369" s="174" t="s">
        <v>225</v>
      </c>
      <c r="F369" s="146"/>
      <c r="G369" s="146"/>
      <c r="H369" s="146"/>
      <c r="I369" s="146"/>
    </row>
    <row r="370" spans="3:9" ht="31.2" x14ac:dyDescent="0.3">
      <c r="C370" s="175" t="s">
        <v>226</v>
      </c>
      <c r="D370" s="174" t="s">
        <v>227</v>
      </c>
      <c r="E370" s="174" t="s">
        <v>228</v>
      </c>
      <c r="F370" s="146"/>
      <c r="G370" s="146"/>
      <c r="H370" s="146"/>
      <c r="I370" s="146"/>
    </row>
    <row r="371" spans="3:9" ht="31.2" x14ac:dyDescent="0.3">
      <c r="C371" s="175" t="s">
        <v>229</v>
      </c>
      <c r="D371" s="174" t="s">
        <v>230</v>
      </c>
      <c r="E371" s="174" t="s">
        <v>231</v>
      </c>
      <c r="I371" s="146"/>
    </row>
    <row r="372" spans="3:9" ht="46.8" x14ac:dyDescent="0.3">
      <c r="C372" s="146"/>
      <c r="D372" s="174" t="s">
        <v>232</v>
      </c>
      <c r="E372" s="177"/>
      <c r="I372" s="146"/>
    </row>
    <row r="373" spans="3:9" x14ac:dyDescent="0.3">
      <c r="D373" s="174" t="s">
        <v>233</v>
      </c>
      <c r="E373" s="177"/>
    </row>
    <row r="374" spans="3:9" ht="19.2" customHeight="1" x14ac:dyDescent="0.3">
      <c r="D374" s="174" t="s">
        <v>234</v>
      </c>
      <c r="E374" s="177"/>
    </row>
    <row r="375" spans="3:9" ht="18" customHeight="1" x14ac:dyDescent="0.3">
      <c r="D375" s="174" t="s">
        <v>235</v>
      </c>
      <c r="E375" s="177"/>
    </row>
    <row r="376" spans="3:9" ht="26.4" customHeight="1" x14ac:dyDescent="0.3">
      <c r="D376" s="174" t="s">
        <v>236</v>
      </c>
      <c r="E376" s="177"/>
    </row>
  </sheetData>
  <autoFilter ref="A138:D153" xr:uid="{00000000-0009-0000-0000-000006000000}">
    <filterColumn colId="3">
      <customFilters>
        <customFilter operator="notEqual" val=" "/>
      </customFilters>
    </filterColumn>
    <sortState xmlns:xlrd2="http://schemas.microsoft.com/office/spreadsheetml/2017/richdata2" ref="A132:D142">
      <sortCondition ref="D130:D141"/>
    </sortState>
  </autoFilter>
  <mergeCells count="79">
    <mergeCell ref="A331:I331"/>
    <mergeCell ref="A319:I319"/>
    <mergeCell ref="A325:I325"/>
    <mergeCell ref="K325:K328"/>
    <mergeCell ref="A326:I326"/>
    <mergeCell ref="A327:I327"/>
    <mergeCell ref="A328:I328"/>
    <mergeCell ref="A299:I299"/>
    <mergeCell ref="A237:I237"/>
    <mergeCell ref="B243:I243"/>
    <mergeCell ref="K243:K245"/>
    <mergeCell ref="B247:I247"/>
    <mergeCell ref="B251:I251"/>
    <mergeCell ref="A256:I256"/>
    <mergeCell ref="B260:I260"/>
    <mergeCell ref="B261:I261"/>
    <mergeCell ref="K263:K265"/>
    <mergeCell ref="K266:K268"/>
    <mergeCell ref="A280:I280"/>
    <mergeCell ref="B232:I232"/>
    <mergeCell ref="B160:I160"/>
    <mergeCell ref="B161:I161"/>
    <mergeCell ref="K184:K199"/>
    <mergeCell ref="B187:D187"/>
    <mergeCell ref="B191:D191"/>
    <mergeCell ref="B195:D195"/>
    <mergeCell ref="A199:I199"/>
    <mergeCell ref="B217:I217"/>
    <mergeCell ref="B218:I218"/>
    <mergeCell ref="B224:I224"/>
    <mergeCell ref="K224:K226"/>
    <mergeCell ref="B228:I228"/>
    <mergeCell ref="A156:I156"/>
    <mergeCell ref="B86:I86"/>
    <mergeCell ref="K93:K96"/>
    <mergeCell ref="K97:K99"/>
    <mergeCell ref="K100:K101"/>
    <mergeCell ref="A113:I113"/>
    <mergeCell ref="B117:I117"/>
    <mergeCell ref="B118:I118"/>
    <mergeCell ref="A131:I131"/>
    <mergeCell ref="B135:I135"/>
    <mergeCell ref="B136:I136"/>
    <mergeCell ref="K139:K149"/>
    <mergeCell ref="K59:K66"/>
    <mergeCell ref="B74:I74"/>
    <mergeCell ref="K77:K78"/>
    <mergeCell ref="B79:C79"/>
    <mergeCell ref="K79:K82"/>
    <mergeCell ref="B80:C80"/>
    <mergeCell ref="B81:C81"/>
    <mergeCell ref="A82:I82"/>
    <mergeCell ref="A55:I55"/>
    <mergeCell ref="A24:I24"/>
    <mergeCell ref="K24:K26"/>
    <mergeCell ref="K28:K29"/>
    <mergeCell ref="A30:B30"/>
    <mergeCell ref="K30:K33"/>
    <mergeCell ref="K35:K36"/>
    <mergeCell ref="A36:I36"/>
    <mergeCell ref="B42:I42"/>
    <mergeCell ref="K43:K45"/>
    <mergeCell ref="B46:I46"/>
    <mergeCell ref="K46:K48"/>
    <mergeCell ref="B50:I50"/>
    <mergeCell ref="B19:C19"/>
    <mergeCell ref="K19:K21"/>
    <mergeCell ref="B20:C20"/>
    <mergeCell ref="B21:C21"/>
    <mergeCell ref="B22:C22"/>
    <mergeCell ref="K22:K23"/>
    <mergeCell ref="B23:C23"/>
    <mergeCell ref="A1:I2"/>
    <mergeCell ref="A9:I9"/>
    <mergeCell ref="B12:I12"/>
    <mergeCell ref="B16:C16"/>
    <mergeCell ref="K16:K18"/>
    <mergeCell ref="B17:C17"/>
    <mergeCell ref="B18:C18"/>
  </mergeCells>
  <conditionalFormatting sqref="B45:C45 K165:K166">
    <cfRule type="cellIs" dxfId="172" priority="173" operator="greaterThan">
      <formula>0</formula>
    </cfRule>
  </conditionalFormatting>
  <conditionalFormatting sqref="D45:E45">
    <cfRule type="cellIs" dxfId="171" priority="168" operator="lessThan">
      <formula>0</formula>
    </cfRule>
    <cfRule type="cellIs" dxfId="170" priority="169" operator="greaterThanOrEqual">
      <formula>0</formula>
    </cfRule>
  </conditionalFormatting>
  <conditionalFormatting sqref="E189:I190">
    <cfRule type="cellIs" dxfId="169" priority="166" operator="lessThan">
      <formula>-0.05</formula>
    </cfRule>
    <cfRule type="cellIs" dxfId="168" priority="167" operator="greaterThan">
      <formula>0.05</formula>
    </cfRule>
  </conditionalFormatting>
  <conditionalFormatting sqref="E193:I194">
    <cfRule type="cellIs" dxfId="167" priority="164" operator="lessThan">
      <formula>-0.05</formula>
    </cfRule>
    <cfRule type="cellIs" dxfId="166" priority="165" operator="greaterThan">
      <formula>0.05</formula>
    </cfRule>
  </conditionalFormatting>
  <conditionalFormatting sqref="E197:I198">
    <cfRule type="cellIs" dxfId="165" priority="162" operator="lessThan">
      <formula>-0.05</formula>
    </cfRule>
    <cfRule type="cellIs" dxfId="164" priority="163" operator="greaterThan">
      <formula>0.05</formula>
    </cfRule>
  </conditionalFormatting>
  <conditionalFormatting sqref="K166">
    <cfRule type="cellIs" dxfId="163" priority="161" operator="notBetween">
      <formula>-0.04</formula>
      <formula>0.04</formula>
    </cfRule>
  </conditionalFormatting>
  <conditionalFormatting sqref="B44:C44">
    <cfRule type="cellIs" dxfId="162" priority="170" operator="lessThanOrEqual">
      <formula>0</formula>
    </cfRule>
    <cfRule type="cellIs" dxfId="161" priority="171" operator="greaterThan">
      <formula>0</formula>
    </cfRule>
  </conditionalFormatting>
  <conditionalFormatting sqref="E44">
    <cfRule type="cellIs" dxfId="160" priority="159" operator="greaterThanOrEqual">
      <formula>0</formula>
    </cfRule>
    <cfRule type="cellIs" dxfId="159" priority="160" operator="lessThan">
      <formula>0</formula>
    </cfRule>
  </conditionalFormatting>
  <conditionalFormatting sqref="B49">
    <cfRule type="cellIs" dxfId="158" priority="157" operator="lessThanOrEqual">
      <formula>0</formula>
    </cfRule>
    <cfRule type="cellIs" dxfId="157" priority="158" operator="greaterThan">
      <formula>0</formula>
    </cfRule>
  </conditionalFormatting>
  <conditionalFormatting sqref="B48">
    <cfRule type="cellIs" dxfId="156" priority="155" operator="lessThanOrEqual">
      <formula>0</formula>
    </cfRule>
    <cfRule type="cellIs" dxfId="155" priority="156" operator="greaterThan">
      <formula>0</formula>
    </cfRule>
  </conditionalFormatting>
  <conditionalFormatting sqref="B53">
    <cfRule type="cellIs" dxfId="154" priority="153" operator="lessThanOrEqual">
      <formula>0</formula>
    </cfRule>
    <cfRule type="cellIs" dxfId="153" priority="154" operator="greaterThan">
      <formula>0</formula>
    </cfRule>
  </conditionalFormatting>
  <conditionalFormatting sqref="B52">
    <cfRule type="cellIs" dxfId="152" priority="151" operator="lessThanOrEqual">
      <formula>0</formula>
    </cfRule>
    <cfRule type="cellIs" dxfId="151" priority="152" operator="greaterThan">
      <formula>0</formula>
    </cfRule>
  </conditionalFormatting>
  <conditionalFormatting sqref="B45:C45">
    <cfRule type="cellIs" dxfId="150" priority="172" operator="lessThanOrEqual">
      <formula>0</formula>
    </cfRule>
  </conditionalFormatting>
  <conditionalFormatting sqref="K223:K227 B227:I227">
    <cfRule type="cellIs" dxfId="149" priority="150" operator="greaterThan">
      <formula>0</formula>
    </cfRule>
  </conditionalFormatting>
  <conditionalFormatting sqref="K223">
    <cfRule type="cellIs" dxfId="148" priority="148" operator="notBetween">
      <formula>-0.04</formula>
      <formula>0.04</formula>
    </cfRule>
  </conditionalFormatting>
  <conditionalFormatting sqref="B231:I231">
    <cfRule type="cellIs" dxfId="147" priority="146" operator="lessThanOrEqual">
      <formula>0</formula>
    </cfRule>
    <cfRule type="cellIs" dxfId="146" priority="147" operator="greaterThan">
      <formula>0</formula>
    </cfRule>
  </conditionalFormatting>
  <conditionalFormatting sqref="B235:I235">
    <cfRule type="cellIs" dxfId="145" priority="144" operator="lessThanOrEqual">
      <formula>0</formula>
    </cfRule>
    <cfRule type="cellIs" dxfId="144" priority="145" operator="greaterThan">
      <formula>0</formula>
    </cfRule>
  </conditionalFormatting>
  <conditionalFormatting sqref="B227:I227">
    <cfRule type="cellIs" dxfId="143" priority="149" operator="lessThanOrEqual">
      <formula>0</formula>
    </cfRule>
  </conditionalFormatting>
  <conditionalFormatting sqref="I44">
    <cfRule type="cellIs" dxfId="142" priority="142" operator="lessThanOrEqual">
      <formula>0</formula>
    </cfRule>
    <cfRule type="cellIs" dxfId="141" priority="143" operator="greaterThan">
      <formula>0</formula>
    </cfRule>
  </conditionalFormatting>
  <conditionalFormatting sqref="K243:K245">
    <cfRule type="cellIs" dxfId="140" priority="141" operator="greaterThan">
      <formula>0</formula>
    </cfRule>
  </conditionalFormatting>
  <conditionalFormatting sqref="K41">
    <cfRule type="cellIs" dxfId="139" priority="140" operator="greaterThan">
      <formula>0</formula>
    </cfRule>
  </conditionalFormatting>
  <conditionalFormatting sqref="K41">
    <cfRule type="cellIs" dxfId="138" priority="139" operator="notBetween">
      <formula>-0.04</formula>
      <formula>0.04</formula>
    </cfRule>
  </conditionalFormatting>
  <conditionalFormatting sqref="D44">
    <cfRule type="cellIs" dxfId="137" priority="137" operator="greaterThanOrEqual">
      <formula>0</formula>
    </cfRule>
    <cfRule type="cellIs" dxfId="136" priority="138" operator="lessThan">
      <formula>0</formula>
    </cfRule>
  </conditionalFormatting>
  <conditionalFormatting sqref="F44">
    <cfRule type="cellIs" dxfId="135" priority="135" operator="lessThanOrEqual">
      <formula>0</formula>
    </cfRule>
    <cfRule type="cellIs" dxfId="134" priority="136" operator="greaterThan">
      <formula>0</formula>
    </cfRule>
  </conditionalFormatting>
  <conditionalFormatting sqref="F45">
    <cfRule type="cellIs" dxfId="133" priority="134" operator="greaterThan">
      <formula>0</formula>
    </cfRule>
  </conditionalFormatting>
  <conditionalFormatting sqref="F45">
    <cfRule type="cellIs" dxfId="132" priority="133" operator="lessThanOrEqual">
      <formula>0</formula>
    </cfRule>
  </conditionalFormatting>
  <conditionalFormatting sqref="G44">
    <cfRule type="cellIs" dxfId="131" priority="131" operator="lessThanOrEqual">
      <formula>0</formula>
    </cfRule>
    <cfRule type="cellIs" dxfId="130" priority="132" operator="greaterThan">
      <formula>0</formula>
    </cfRule>
  </conditionalFormatting>
  <conditionalFormatting sqref="G45">
    <cfRule type="cellIs" dxfId="129" priority="130" operator="greaterThan">
      <formula>0</formula>
    </cfRule>
  </conditionalFormatting>
  <conditionalFormatting sqref="G45">
    <cfRule type="cellIs" dxfId="128" priority="129" operator="lessThanOrEqual">
      <formula>0</formula>
    </cfRule>
  </conditionalFormatting>
  <conditionalFormatting sqref="H44">
    <cfRule type="cellIs" dxfId="127" priority="127" operator="lessThanOrEqual">
      <formula>0</formula>
    </cfRule>
    <cfRule type="cellIs" dxfId="126" priority="128" operator="greaterThan">
      <formula>0</formula>
    </cfRule>
  </conditionalFormatting>
  <conditionalFormatting sqref="H45">
    <cfRule type="cellIs" dxfId="125" priority="126" operator="greaterThan">
      <formula>0</formula>
    </cfRule>
  </conditionalFormatting>
  <conditionalFormatting sqref="H45">
    <cfRule type="cellIs" dxfId="124" priority="125" operator="lessThanOrEqual">
      <formula>0</formula>
    </cfRule>
  </conditionalFormatting>
  <conditionalFormatting sqref="I45">
    <cfRule type="cellIs" dxfId="123" priority="124" operator="greaterThan">
      <formula>0</formula>
    </cfRule>
  </conditionalFormatting>
  <conditionalFormatting sqref="I45">
    <cfRule type="cellIs" dxfId="122" priority="123" operator="lessThanOrEqual">
      <formula>0</formula>
    </cfRule>
  </conditionalFormatting>
  <conditionalFormatting sqref="C49">
    <cfRule type="cellIs" dxfId="121" priority="122" operator="greaterThan">
      <formula>0</formula>
    </cfRule>
  </conditionalFormatting>
  <conditionalFormatting sqref="D49:E49">
    <cfRule type="cellIs" dxfId="120" priority="117" operator="lessThan">
      <formula>0</formula>
    </cfRule>
    <cfRule type="cellIs" dxfId="119" priority="118" operator="greaterThanOrEqual">
      <formula>0</formula>
    </cfRule>
  </conditionalFormatting>
  <conditionalFormatting sqref="C48">
    <cfRule type="cellIs" dxfId="118" priority="119" operator="lessThanOrEqual">
      <formula>0</formula>
    </cfRule>
    <cfRule type="cellIs" dxfId="117" priority="120" operator="greaterThan">
      <formula>0</formula>
    </cfRule>
  </conditionalFormatting>
  <conditionalFormatting sqref="E48">
    <cfRule type="cellIs" dxfId="116" priority="115" operator="greaterThanOrEqual">
      <formula>0</formula>
    </cfRule>
    <cfRule type="cellIs" dxfId="115" priority="116" operator="lessThan">
      <formula>0</formula>
    </cfRule>
  </conditionalFormatting>
  <conditionalFormatting sqref="C49">
    <cfRule type="cellIs" dxfId="114" priority="121" operator="lessThanOrEqual">
      <formula>0</formula>
    </cfRule>
  </conditionalFormatting>
  <conditionalFormatting sqref="I48">
    <cfRule type="cellIs" dxfId="113" priority="113" operator="lessThanOrEqual">
      <formula>0</formula>
    </cfRule>
    <cfRule type="cellIs" dxfId="112" priority="114" operator="greaterThan">
      <formula>0</formula>
    </cfRule>
  </conditionalFormatting>
  <conditionalFormatting sqref="D48">
    <cfRule type="cellIs" dxfId="111" priority="111" operator="greaterThanOrEqual">
      <formula>0</formula>
    </cfRule>
    <cfRule type="cellIs" dxfId="110" priority="112" operator="lessThan">
      <formula>0</formula>
    </cfRule>
  </conditionalFormatting>
  <conditionalFormatting sqref="F48">
    <cfRule type="cellIs" dxfId="109" priority="109" operator="lessThanOrEqual">
      <formula>0</formula>
    </cfRule>
    <cfRule type="cellIs" dxfId="108" priority="110" operator="greaterThan">
      <formula>0</formula>
    </cfRule>
  </conditionalFormatting>
  <conditionalFormatting sqref="F49">
    <cfRule type="cellIs" dxfId="107" priority="108" operator="greaterThan">
      <formula>0</formula>
    </cfRule>
  </conditionalFormatting>
  <conditionalFormatting sqref="F49">
    <cfRule type="cellIs" dxfId="106" priority="107" operator="lessThanOrEqual">
      <formula>0</formula>
    </cfRule>
  </conditionalFormatting>
  <conditionalFormatting sqref="G48">
    <cfRule type="cellIs" dxfId="105" priority="105" operator="lessThanOrEqual">
      <formula>0</formula>
    </cfRule>
    <cfRule type="cellIs" dxfId="104" priority="106" operator="greaterThan">
      <formula>0</formula>
    </cfRule>
  </conditionalFormatting>
  <conditionalFormatting sqref="G49">
    <cfRule type="cellIs" dxfId="103" priority="104" operator="greaterThan">
      <formula>0</formula>
    </cfRule>
  </conditionalFormatting>
  <conditionalFormatting sqref="G49">
    <cfRule type="cellIs" dxfId="102" priority="103" operator="lessThanOrEqual">
      <formula>0</formula>
    </cfRule>
  </conditionalFormatting>
  <conditionalFormatting sqref="H48">
    <cfRule type="cellIs" dxfId="101" priority="101" operator="lessThanOrEqual">
      <formula>0</formula>
    </cfRule>
    <cfRule type="cellIs" dxfId="100" priority="102" operator="greaterThan">
      <formula>0</formula>
    </cfRule>
  </conditionalFormatting>
  <conditionalFormatting sqref="H49">
    <cfRule type="cellIs" dxfId="99" priority="100" operator="greaterThan">
      <formula>0</formula>
    </cfRule>
  </conditionalFormatting>
  <conditionalFormatting sqref="H49">
    <cfRule type="cellIs" dxfId="98" priority="99" operator="lessThanOrEqual">
      <formula>0</formula>
    </cfRule>
  </conditionalFormatting>
  <conditionalFormatting sqref="I49">
    <cfRule type="cellIs" dxfId="97" priority="98" operator="greaterThan">
      <formula>0</formula>
    </cfRule>
  </conditionalFormatting>
  <conditionalFormatting sqref="I49">
    <cfRule type="cellIs" dxfId="96" priority="97" operator="lessThanOrEqual">
      <formula>0</formula>
    </cfRule>
  </conditionalFormatting>
  <conditionalFormatting sqref="C53">
    <cfRule type="cellIs" dxfId="95" priority="96" operator="greaterThan">
      <formula>0</formula>
    </cfRule>
  </conditionalFormatting>
  <conditionalFormatting sqref="D53:E53">
    <cfRule type="cellIs" dxfId="94" priority="91" operator="lessThan">
      <formula>0</formula>
    </cfRule>
    <cfRule type="cellIs" dxfId="93" priority="92" operator="greaterThanOrEqual">
      <formula>0</formula>
    </cfRule>
  </conditionalFormatting>
  <conditionalFormatting sqref="C52">
    <cfRule type="cellIs" dxfId="92" priority="93" operator="lessThanOrEqual">
      <formula>0</formula>
    </cfRule>
    <cfRule type="cellIs" dxfId="91" priority="94" operator="greaterThan">
      <formula>0</formula>
    </cfRule>
  </conditionalFormatting>
  <conditionalFormatting sqref="E52">
    <cfRule type="cellIs" dxfId="90" priority="89" operator="greaterThanOrEqual">
      <formula>0</formula>
    </cfRule>
    <cfRule type="cellIs" dxfId="89" priority="90" operator="lessThan">
      <formula>0</formula>
    </cfRule>
  </conditionalFormatting>
  <conditionalFormatting sqref="C53">
    <cfRule type="cellIs" dxfId="88" priority="95" operator="lessThanOrEqual">
      <formula>0</formula>
    </cfRule>
  </conditionalFormatting>
  <conditionalFormatting sqref="I52">
    <cfRule type="cellIs" dxfId="87" priority="87" operator="lessThanOrEqual">
      <formula>0</formula>
    </cfRule>
    <cfRule type="cellIs" dxfId="86" priority="88" operator="greaterThan">
      <formula>0</formula>
    </cfRule>
  </conditionalFormatting>
  <conditionalFormatting sqref="D52">
    <cfRule type="cellIs" dxfId="85" priority="85" operator="greaterThanOrEqual">
      <formula>0</formula>
    </cfRule>
    <cfRule type="cellIs" dxfId="84" priority="86" operator="lessThan">
      <formula>0</formula>
    </cfRule>
  </conditionalFormatting>
  <conditionalFormatting sqref="F52">
    <cfRule type="cellIs" dxfId="83" priority="83" operator="lessThanOrEqual">
      <formula>0</formula>
    </cfRule>
    <cfRule type="cellIs" dxfId="82" priority="84" operator="greaterThan">
      <formula>0</formula>
    </cfRule>
  </conditionalFormatting>
  <conditionalFormatting sqref="F53">
    <cfRule type="cellIs" dxfId="81" priority="82" operator="greaterThan">
      <formula>0</formula>
    </cfRule>
  </conditionalFormatting>
  <conditionalFormatting sqref="F53">
    <cfRule type="cellIs" dxfId="80" priority="81" operator="lessThanOrEqual">
      <formula>0</formula>
    </cfRule>
  </conditionalFormatting>
  <conditionalFormatting sqref="G52">
    <cfRule type="cellIs" dxfId="79" priority="79" operator="lessThanOrEqual">
      <formula>0</formula>
    </cfRule>
    <cfRule type="cellIs" dxfId="78" priority="80" operator="greaterThan">
      <formula>0</formula>
    </cfRule>
  </conditionalFormatting>
  <conditionalFormatting sqref="G53">
    <cfRule type="cellIs" dxfId="77" priority="78" operator="greaterThan">
      <formula>0</formula>
    </cfRule>
  </conditionalFormatting>
  <conditionalFormatting sqref="G53">
    <cfRule type="cellIs" dxfId="76" priority="77" operator="lessThanOrEqual">
      <formula>0</formula>
    </cfRule>
  </conditionalFormatting>
  <conditionalFormatting sqref="H52">
    <cfRule type="cellIs" dxfId="75" priority="75" operator="lessThanOrEqual">
      <formula>0</formula>
    </cfRule>
    <cfRule type="cellIs" dxfId="74" priority="76" operator="greaterThan">
      <formula>0</formula>
    </cfRule>
  </conditionalFormatting>
  <conditionalFormatting sqref="H53">
    <cfRule type="cellIs" dxfId="73" priority="74" operator="greaterThan">
      <formula>0</formula>
    </cfRule>
  </conditionalFormatting>
  <conditionalFormatting sqref="H53">
    <cfRule type="cellIs" dxfId="72" priority="73" operator="lessThanOrEqual">
      <formula>0</formula>
    </cfRule>
  </conditionalFormatting>
  <conditionalFormatting sqref="I53">
    <cfRule type="cellIs" dxfId="71" priority="72" operator="greaterThan">
      <formula>0</formula>
    </cfRule>
  </conditionalFormatting>
  <conditionalFormatting sqref="I53">
    <cfRule type="cellIs" dxfId="70" priority="71" operator="lessThanOrEqual">
      <formula>0</formula>
    </cfRule>
  </conditionalFormatting>
  <conditionalFormatting sqref="B226">
    <cfRule type="cellIs" dxfId="69" priority="69" operator="lessThanOrEqual">
      <formula>0</formula>
    </cfRule>
    <cfRule type="cellIs" dxfId="68" priority="70" operator="greaterThan">
      <formula>0</formula>
    </cfRule>
  </conditionalFormatting>
  <conditionalFormatting sqref="C226">
    <cfRule type="cellIs" dxfId="67" priority="67" operator="lessThanOrEqual">
      <formula>0</formula>
    </cfRule>
    <cfRule type="cellIs" dxfId="66" priority="68" operator="greaterThan">
      <formula>0</formula>
    </cfRule>
  </conditionalFormatting>
  <conditionalFormatting sqref="D226">
    <cfRule type="cellIs" dxfId="65" priority="65" operator="lessThanOrEqual">
      <formula>0</formula>
    </cfRule>
    <cfRule type="cellIs" dxfId="64" priority="66" operator="greaterThan">
      <formula>0</formula>
    </cfRule>
  </conditionalFormatting>
  <conditionalFormatting sqref="E226">
    <cfRule type="cellIs" dxfId="63" priority="63" operator="lessThanOrEqual">
      <formula>0</formula>
    </cfRule>
    <cfRule type="cellIs" dxfId="62" priority="64" operator="greaterThan">
      <formula>0</formula>
    </cfRule>
  </conditionalFormatting>
  <conditionalFormatting sqref="F226">
    <cfRule type="cellIs" dxfId="61" priority="61" operator="lessThanOrEqual">
      <formula>0</formula>
    </cfRule>
    <cfRule type="cellIs" dxfId="60" priority="62" operator="greaterThan">
      <formula>0</formula>
    </cfRule>
  </conditionalFormatting>
  <conditionalFormatting sqref="G226">
    <cfRule type="cellIs" dxfId="59" priority="59" operator="lessThanOrEqual">
      <formula>0</formula>
    </cfRule>
    <cfRule type="cellIs" dxfId="58" priority="60" operator="greaterThan">
      <formula>0</formula>
    </cfRule>
  </conditionalFormatting>
  <conditionalFormatting sqref="H226">
    <cfRule type="cellIs" dxfId="57" priority="57" operator="lessThanOrEqual">
      <formula>0</formula>
    </cfRule>
    <cfRule type="cellIs" dxfId="56" priority="58" operator="greaterThan">
      <formula>0</formula>
    </cfRule>
  </conditionalFormatting>
  <conditionalFormatting sqref="I226">
    <cfRule type="cellIs" dxfId="55" priority="55" operator="lessThanOrEqual">
      <formula>0</formula>
    </cfRule>
    <cfRule type="cellIs" dxfId="54" priority="56" operator="greaterThan">
      <formula>0</formula>
    </cfRule>
  </conditionalFormatting>
  <conditionalFormatting sqref="C230">
    <cfRule type="cellIs" dxfId="53" priority="51" operator="lessThanOrEqual">
      <formula>0</formula>
    </cfRule>
    <cfRule type="cellIs" dxfId="52" priority="52" operator="greaterThan">
      <formula>0</formula>
    </cfRule>
  </conditionalFormatting>
  <conditionalFormatting sqref="B234">
    <cfRule type="cellIs" dxfId="51" priority="47" operator="lessThanOrEqual">
      <formula>0</formula>
    </cfRule>
    <cfRule type="cellIs" dxfId="50" priority="48" operator="greaterThan">
      <formula>0</formula>
    </cfRule>
  </conditionalFormatting>
  <conditionalFormatting sqref="B230">
    <cfRule type="cellIs" dxfId="49" priority="53" operator="lessThanOrEqual">
      <formula>0</formula>
    </cfRule>
    <cfRule type="cellIs" dxfId="48" priority="54" operator="greaterThan">
      <formula>0</formula>
    </cfRule>
  </conditionalFormatting>
  <conditionalFormatting sqref="C234">
    <cfRule type="cellIs" dxfId="47" priority="49" operator="lessThanOrEqual">
      <formula>0</formula>
    </cfRule>
    <cfRule type="cellIs" dxfId="46" priority="50" operator="greaterThan">
      <formula>0</formula>
    </cfRule>
  </conditionalFormatting>
  <conditionalFormatting sqref="D230:G230">
    <cfRule type="cellIs" dxfId="45" priority="45" operator="lessThanOrEqual">
      <formula>0</formula>
    </cfRule>
    <cfRule type="cellIs" dxfId="44" priority="46" operator="greaterThan">
      <formula>0</formula>
    </cfRule>
  </conditionalFormatting>
  <conditionalFormatting sqref="H230">
    <cfRule type="cellIs" dxfId="43" priority="43" operator="lessThanOrEqual">
      <formula>0</formula>
    </cfRule>
    <cfRule type="cellIs" dxfId="42" priority="44" operator="greaterThan">
      <formula>0</formula>
    </cfRule>
  </conditionalFormatting>
  <conditionalFormatting sqref="I230">
    <cfRule type="cellIs" dxfId="41" priority="41" operator="lessThanOrEqual">
      <formula>0</formula>
    </cfRule>
    <cfRule type="cellIs" dxfId="40" priority="42" operator="greaterThan">
      <formula>0</formula>
    </cfRule>
  </conditionalFormatting>
  <conditionalFormatting sqref="D234:G234">
    <cfRule type="cellIs" dxfId="39" priority="39" operator="lessThanOrEqual">
      <formula>0</formula>
    </cfRule>
    <cfRule type="cellIs" dxfId="38" priority="40" operator="greaterThan">
      <formula>0</formula>
    </cfRule>
  </conditionalFormatting>
  <conditionalFormatting sqref="H234">
    <cfRule type="cellIs" dxfId="37" priority="37" operator="lessThanOrEqual">
      <formula>0</formula>
    </cfRule>
    <cfRule type="cellIs" dxfId="36" priority="38" operator="greaterThan">
      <formula>0</formula>
    </cfRule>
  </conditionalFormatting>
  <conditionalFormatting sqref="I234">
    <cfRule type="cellIs" dxfId="35" priority="35" operator="lessThanOrEqual">
      <formula>0</formula>
    </cfRule>
    <cfRule type="cellIs" dxfId="34" priority="36" operator="greaterThan">
      <formula>0</formula>
    </cfRule>
  </conditionalFormatting>
  <conditionalFormatting sqref="B245">
    <cfRule type="cellIs" dxfId="33" priority="33" operator="lessThanOrEqual">
      <formula>0</formula>
    </cfRule>
    <cfRule type="cellIs" dxfId="32" priority="34" operator="greaterThan">
      <formula>0</formula>
    </cfRule>
  </conditionalFormatting>
  <conditionalFormatting sqref="B250:I250">
    <cfRule type="cellIs" dxfId="31" priority="23" operator="lessThanOrEqual">
      <formula>0</formula>
    </cfRule>
    <cfRule type="cellIs" dxfId="30" priority="24" operator="greaterThan">
      <formula>0</formula>
    </cfRule>
  </conditionalFormatting>
  <conditionalFormatting sqref="B254:I254">
    <cfRule type="cellIs" dxfId="29" priority="21" operator="lessThanOrEqual">
      <formula>0</formula>
    </cfRule>
    <cfRule type="cellIs" dxfId="28" priority="22" operator="greaterThan">
      <formula>0</formula>
    </cfRule>
  </conditionalFormatting>
  <conditionalFormatting sqref="B246">
    <cfRule type="cellIs" dxfId="27" priority="19" operator="lessThanOrEqual">
      <formula>0</formula>
    </cfRule>
    <cfRule type="cellIs" dxfId="26" priority="20" operator="greaterThan">
      <formula>0</formula>
    </cfRule>
  </conditionalFormatting>
  <conditionalFormatting sqref="C245">
    <cfRule type="cellIs" dxfId="25" priority="31" operator="lessThanOrEqual">
      <formula>0</formula>
    </cfRule>
    <cfRule type="cellIs" dxfId="24" priority="32" operator="greaterThan">
      <formula>0</formula>
    </cfRule>
  </conditionalFormatting>
  <conditionalFormatting sqref="D246">
    <cfRule type="cellIs" dxfId="23" priority="17" operator="lessThanOrEqual">
      <formula>0</formula>
    </cfRule>
    <cfRule type="cellIs" dxfId="22" priority="18" operator="greaterThan">
      <formula>0</formula>
    </cfRule>
  </conditionalFormatting>
  <conditionalFormatting sqref="E246">
    <cfRule type="cellIs" dxfId="21" priority="15" operator="lessThanOrEqual">
      <formula>0</formula>
    </cfRule>
    <cfRule type="cellIs" dxfId="20" priority="16" operator="greaterThan">
      <formula>0</formula>
    </cfRule>
  </conditionalFormatting>
  <conditionalFormatting sqref="C246">
    <cfRule type="cellIs" dxfId="19" priority="29" operator="lessThanOrEqual">
      <formula>0</formula>
    </cfRule>
    <cfRule type="cellIs" dxfId="18" priority="30" operator="greaterThan">
      <formula>0</formula>
    </cfRule>
  </conditionalFormatting>
  <conditionalFormatting sqref="G246">
    <cfRule type="cellIs" dxfId="17" priority="27" operator="lessThanOrEqual">
      <formula>0</formula>
    </cfRule>
    <cfRule type="cellIs" dxfId="16" priority="28" operator="greaterThan">
      <formula>0</formula>
    </cfRule>
  </conditionalFormatting>
  <conditionalFormatting sqref="H246">
    <cfRule type="cellIs" dxfId="15" priority="25" operator="lessThanOrEqual">
      <formula>0</formula>
    </cfRule>
    <cfRule type="cellIs" dxfId="14" priority="26" operator="greaterThan">
      <formula>0</formula>
    </cfRule>
  </conditionalFormatting>
  <conditionalFormatting sqref="F246">
    <cfRule type="cellIs" dxfId="13" priority="13" operator="lessThanOrEqual">
      <formula>0</formula>
    </cfRule>
    <cfRule type="cellIs" dxfId="12" priority="14" operator="greaterThan">
      <formula>0</formula>
    </cfRule>
  </conditionalFormatting>
  <conditionalFormatting sqref="I246">
    <cfRule type="cellIs" dxfId="11" priority="11" operator="lessThanOrEqual">
      <formula>0</formula>
    </cfRule>
    <cfRule type="cellIs" dxfId="10" priority="12" operator="greaterThan">
      <formula>0</formula>
    </cfRule>
  </conditionalFormatting>
  <conditionalFormatting sqref="D245:F245">
    <cfRule type="cellIs" dxfId="9" priority="9" operator="lessThanOrEqual">
      <formula>0</formula>
    </cfRule>
    <cfRule type="cellIs" dxfId="8" priority="10" operator="greaterThan">
      <formula>0</formula>
    </cfRule>
  </conditionalFormatting>
  <conditionalFormatting sqref="I245">
    <cfRule type="cellIs" dxfId="7" priority="7" operator="lessThanOrEqual">
      <formula>0</formula>
    </cfRule>
    <cfRule type="cellIs" dxfId="6" priority="8" operator="greaterThan">
      <formula>0</formula>
    </cfRule>
  </conditionalFormatting>
  <conditionalFormatting sqref="G245:H245">
    <cfRule type="cellIs" dxfId="5" priority="5" operator="lessThanOrEqual">
      <formula>0</formula>
    </cfRule>
    <cfRule type="cellIs" dxfId="4" priority="6" operator="greaterThan">
      <formula>0</formula>
    </cfRule>
  </conditionalFormatting>
  <conditionalFormatting sqref="B249:I249">
    <cfRule type="cellIs" dxfId="3" priority="3" operator="lessThanOrEqual">
      <formula>0</formula>
    </cfRule>
    <cfRule type="cellIs" dxfId="2" priority="4" operator="greaterThan">
      <formula>0</formula>
    </cfRule>
  </conditionalFormatting>
  <conditionalFormatting sqref="B253:J253">
    <cfRule type="cellIs" dxfId="1" priority="1" operator="lessThanOrEqual">
      <formula>0</formula>
    </cfRule>
    <cfRule type="cellIs" dxfId="0" priority="2" operator="greaterThan">
      <formula>0</formula>
    </cfRule>
  </conditionalFormatting>
  <dataValidations count="10">
    <dataValidation type="list" allowBlank="1" showInputMessage="1" showErrorMessage="1" sqref="B20:C20" xr:uid="{176D222C-3172-4BEF-8B3D-EDD8744AE685}">
      <formula1>$G$361:$G$365</formula1>
    </dataValidation>
    <dataValidation type="list" allowBlank="1" showInputMessage="1" sqref="C31:I32" xr:uid="{6D3AB887-E77B-4E0B-A910-6C9AE318F54D}">
      <formula1>$E$361:$E$376</formula1>
    </dataValidation>
    <dataValidation type="list" allowBlank="1" showInputMessage="1" showErrorMessage="1" sqref="C30:I30" xr:uid="{2E887707-C3FE-45A4-99F5-73864B33F587}">
      <formula1>$C$368:$C$371</formula1>
    </dataValidation>
    <dataValidation type="list" allowBlank="1" showInputMessage="1" showErrorMessage="1" sqref="C29:I29" xr:uid="{253A5122-90E4-4AB9-A86C-53F7552E7531}">
      <formula1>$C$361:$C$363</formula1>
    </dataValidation>
    <dataValidation type="list" allowBlank="1" showInputMessage="1" showErrorMessage="1" sqref="B42:I42 B50:I50 B46:I46 B247:I247 B251:I251 B232:I232 B228:I228 B224:I224 B243:I243" xr:uid="{C7DD8CC0-8EBB-4540-98FF-7D62D749E877}">
      <formula1>$A$361:$A$366</formula1>
    </dataValidation>
    <dataValidation type="list" allowBlank="1" showInputMessage="1" showErrorMessage="1" sqref="B195 J50 B191 B187 J46" xr:uid="{3561243E-E3A6-4B84-B6A8-2C4209011AC7}">
      <formula1>$A$361:$A$377</formula1>
    </dataValidation>
    <dataValidation type="list" allowBlank="1" showInputMessage="1" showErrorMessage="1" sqref="C33" xr:uid="{ABA95C7B-115C-41F5-8F05-3822DE6ED9B3}">
      <formula1>$F$361:$F$367</formula1>
    </dataValidation>
    <dataValidation type="list" allowBlank="1" showInputMessage="1" showErrorMessage="1" sqref="B23:C23" xr:uid="{CA0288BA-403F-448E-932A-EB2E8BC3531E}">
      <formula1>$I$361:$I$367</formula1>
    </dataValidation>
    <dataValidation type="list" allowBlank="1" showInputMessage="1" showErrorMessage="1" sqref="B22:C22" xr:uid="{7131F842-989C-47B0-BD8A-6639F3913600}">
      <formula1>$B$361:$B$364</formula1>
    </dataValidation>
    <dataValidation type="list" allowBlank="1" showInputMessage="1" showErrorMessage="1" sqref="B21:C21" xr:uid="{02ECC224-7205-420A-B7BF-AE295A428144}">
      <formula1>"Oui,Non"</formula1>
    </dataValidation>
  </dataValidations>
  <pageMargins left="0.7" right="0.7" top="0.75" bottom="0.75" header="0.3" footer="0.3"/>
  <pageSetup paperSize="8" scale="70" fitToWidth="0" fitToHeight="0" orientation="portrait" r:id="rId1"/>
  <headerFooter>
    <oddHeader>&amp;CMODULE "Exploiter et valoriser la matrice des coûts"</oddHeader>
    <oddFooter>&amp;C&amp;A&amp;R&amp;P&amp;N</oddFooter>
  </headerFooter>
  <rowBreaks count="6" manualBreakCount="6">
    <brk id="71" max="8" man="1"/>
    <brk id="113" max="8" man="1"/>
    <brk id="156" max="8" man="1"/>
    <brk id="214" max="8" man="1"/>
    <brk id="257" max="8" man="1"/>
    <brk id="319"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5108AE898215478FC1594A7845EB70" ma:contentTypeVersion="11" ma:contentTypeDescription="Crée un document." ma:contentTypeScope="" ma:versionID="03883d3b094d849f8eba61a0a94a74ab">
  <xsd:schema xmlns:xsd="http://www.w3.org/2001/XMLSchema" xmlns:xs="http://www.w3.org/2001/XMLSchema" xmlns:p="http://schemas.microsoft.com/office/2006/metadata/properties" xmlns:ns2="f4c9c184-1663-4c79-82ef-be2516a22263" xmlns:ns3="04e49d5c-4a4b-4029-819b-76495bed0bc6" targetNamespace="http://schemas.microsoft.com/office/2006/metadata/properties" ma:root="true" ma:fieldsID="5324710693cd24f2d22708cc8bb4da10" ns2:_="" ns3:_="">
    <xsd:import namespace="f4c9c184-1663-4c79-82ef-be2516a22263"/>
    <xsd:import namespace="04e49d5c-4a4b-4029-819b-76495bed0b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c9c184-1663-4c79-82ef-be2516a222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e49d5c-4a4b-4029-819b-76495bed0bc6"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D56370-0E03-476D-9A04-D8FA85BC54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c9c184-1663-4c79-82ef-be2516a22263"/>
    <ds:schemaRef ds:uri="04e49d5c-4a4b-4029-819b-76495bed0b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B260AD-9A3F-4C37-B1CF-D6C716CC9016}">
  <ds:schemaRefs>
    <ds:schemaRef ds:uri="http://schemas.microsoft.com/sharepoint/v3/contenttype/forms"/>
  </ds:schemaRefs>
</ds:datastoreItem>
</file>

<file path=customXml/itemProps3.xml><?xml version="1.0" encoding="utf-8"?>
<ds:datastoreItem xmlns:ds="http://schemas.openxmlformats.org/officeDocument/2006/customXml" ds:itemID="{FD98B7E6-6281-4091-85F4-70D925B3BB3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Bellenoue</dc:creator>
  <cp:lastModifiedBy>Magali Gass</cp:lastModifiedBy>
  <dcterms:created xsi:type="dcterms:W3CDTF">2020-11-17T18:02:56Z</dcterms:created>
  <dcterms:modified xsi:type="dcterms:W3CDTF">2021-09-07T06:44:51Z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0x010100AC5108AE898215478FC1594A7845EB70</vt:lpwstr>
  </property>
</Properties>
</file>